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lwaL\Desktop\LPT BUDGET BENCH MARK\Treasury Assement action\Final Budget Item\"/>
    </mc:Choice>
  </mc:AlternateContent>
  <xr:revisionPtr revIDLastSave="0" documentId="13_ncr:1_{463C6436-B2C1-4FCC-AFF1-1D9476873DE5}" xr6:coauthVersionLast="47" xr6:coauthVersionMax="47" xr10:uidLastSave="{00000000-0000-0000-0000-000000000000}"/>
  <bookViews>
    <workbookView xWindow="-110" yWindow="-110" windowWidth="19420" windowHeight="10300" firstSheet="10" activeTab="10" xr2:uid="{00000000-000D-0000-FFFF-FFFF00000000}"/>
  </bookViews>
  <sheets>
    <sheet name="Sheet1" sheetId="1" r:id="rId1"/>
    <sheet name="CAPEX 2023-2024" sheetId="8" r:id="rId2"/>
    <sheet name="PROPOSED PROJECTS 2022-23 (2)" sheetId="4" state="hidden" r:id="rId3"/>
    <sheet name="PROPOSED PROJECTS 2022-23 (3)" sheetId="5" state="hidden" r:id="rId4"/>
    <sheet name="PROCUREMENT PLAN 2022-23 (4)" sheetId="6" state="hidden" r:id="rId5"/>
    <sheet name="GRAND FUNDED" sheetId="9" r:id="rId6"/>
    <sheet name="PROCUREMENT PLAN 2023-2024" sheetId="7" r:id="rId7"/>
    <sheet name="PROCUREMENT PLAN 2023-2024 (2)" sheetId="10" r:id="rId8"/>
    <sheet name="PROCUREMENT PLAN 2023-2024 (3)" sheetId="11" r:id="rId9"/>
    <sheet name="PROCUREMENT PLAN 2023-2024 (4)" sheetId="12" state="hidden" r:id="rId10"/>
    <sheet name="PROCUREMENT PLAN 2023-2024 (5)" sheetId="13" r:id="rId11"/>
  </sheets>
  <externalReferences>
    <externalReference r:id="rId12"/>
    <externalReference r:id="rId13"/>
  </externalReferences>
  <definedNames>
    <definedName name="_xlnm.Print_Area" localSheetId="6">'PROCUREMENT PLAN 2023-2024'!$A$1:$K$54</definedName>
    <definedName name="_xlnm.Print_Area" localSheetId="7">'PROCUREMENT PLAN 2023-2024 (2)'!$A$1:$K$59</definedName>
    <definedName name="_xlnm.Print_Area" localSheetId="8">'PROCUREMENT PLAN 2023-2024 (3)'!$A$1:$K$61</definedName>
    <definedName name="_xlnm.Print_Area" localSheetId="9">'PROCUREMENT PLAN 2023-2024 (4)'!$A$1:$K$68</definedName>
    <definedName name="_xlnm.Print_Area" localSheetId="10">'PROCUREMENT PLAN 2023-2024 (5)'!$A$1:$K$62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3" l="1"/>
  <c r="D61" i="13"/>
  <c r="F62" i="13"/>
  <c r="E62" i="13"/>
  <c r="D58" i="13"/>
  <c r="B58" i="13"/>
  <c r="A58" i="13"/>
  <c r="D57" i="13"/>
  <c r="B57" i="13"/>
  <c r="A57" i="13"/>
  <c r="D56" i="13"/>
  <c r="B56" i="13"/>
  <c r="A56" i="13"/>
  <c r="D55" i="13"/>
  <c r="B55" i="13"/>
  <c r="A55" i="13"/>
  <c r="D54" i="13"/>
  <c r="B54" i="13"/>
  <c r="A54" i="13"/>
  <c r="D53" i="13"/>
  <c r="B53" i="13"/>
  <c r="A53" i="13"/>
  <c r="D52" i="13"/>
  <c r="B52" i="13"/>
  <c r="A52" i="13"/>
  <c r="B51" i="13"/>
  <c r="A51" i="13"/>
  <c r="D50" i="13"/>
  <c r="B50" i="13"/>
  <c r="A50" i="13"/>
  <c r="D49" i="13"/>
  <c r="B49" i="13"/>
  <c r="A49" i="13"/>
  <c r="D48" i="13"/>
  <c r="B48" i="13"/>
  <c r="A48" i="13"/>
  <c r="D47" i="13"/>
  <c r="B47" i="13"/>
  <c r="A47" i="13"/>
  <c r="D44" i="13"/>
  <c r="B44" i="13"/>
  <c r="A44" i="13"/>
  <c r="D43" i="13"/>
  <c r="B43" i="13"/>
  <c r="A43" i="13"/>
  <c r="D42" i="13"/>
  <c r="B42" i="13"/>
  <c r="A42" i="13"/>
  <c r="B41" i="13"/>
  <c r="A41" i="13"/>
  <c r="D40" i="13"/>
  <c r="B40" i="13"/>
  <c r="A40" i="13"/>
  <c r="J39" i="13"/>
  <c r="J41" i="13" s="1"/>
  <c r="I39" i="13"/>
  <c r="I41" i="13" s="1"/>
  <c r="H39" i="13"/>
  <c r="H41" i="13" s="1"/>
  <c r="G39" i="13"/>
  <c r="G41" i="13" s="1"/>
  <c r="D39" i="13"/>
  <c r="B39" i="13"/>
  <c r="A39" i="13"/>
  <c r="J38" i="13"/>
  <c r="I38" i="13"/>
  <c r="H38" i="13"/>
  <c r="G38" i="13"/>
  <c r="D38" i="13"/>
  <c r="B38" i="13"/>
  <c r="A38" i="13"/>
  <c r="A37" i="13"/>
  <c r="A36" i="13"/>
  <c r="B31" i="13"/>
  <c r="A31" i="13"/>
  <c r="B30" i="13"/>
  <c r="D29" i="13"/>
  <c r="B29" i="13"/>
  <c r="A29" i="13"/>
  <c r="D28" i="13"/>
  <c r="D45" i="13" s="1"/>
  <c r="B28" i="13"/>
  <c r="A28" i="13"/>
  <c r="F24" i="13"/>
  <c r="E24" i="13"/>
  <c r="D24" i="13"/>
  <c r="F20" i="13"/>
  <c r="E20" i="13"/>
  <c r="D20" i="13"/>
  <c r="F16" i="13"/>
  <c r="E16" i="13"/>
  <c r="I15" i="13"/>
  <c r="H15" i="13"/>
  <c r="G15" i="13"/>
  <c r="D15" i="13"/>
  <c r="D14" i="13"/>
  <c r="F10" i="13"/>
  <c r="E9" i="13"/>
  <c r="E10" i="13" s="1"/>
  <c r="D9" i="13"/>
  <c r="A9" i="13"/>
  <c r="D8" i="13"/>
  <c r="A8" i="13"/>
  <c r="D7" i="13"/>
  <c r="A7" i="13"/>
  <c r="I6" i="13"/>
  <c r="H6" i="13"/>
  <c r="G6" i="13"/>
  <c r="D6" i="13"/>
  <c r="A6" i="13"/>
  <c r="D16" i="13" l="1"/>
  <c r="D10" i="13"/>
  <c r="D62" i="13" l="1"/>
  <c r="F68" i="12" l="1"/>
  <c r="E68" i="12"/>
  <c r="D58" i="12"/>
  <c r="B58" i="12"/>
  <c r="A58" i="12"/>
  <c r="D57" i="12"/>
  <c r="B57" i="12"/>
  <c r="A57" i="12"/>
  <c r="D56" i="12"/>
  <c r="B56" i="12"/>
  <c r="A56" i="12"/>
  <c r="D55" i="12"/>
  <c r="B55" i="12"/>
  <c r="A55" i="12"/>
  <c r="D54" i="12"/>
  <c r="B54" i="12"/>
  <c r="A54" i="12"/>
  <c r="D53" i="12"/>
  <c r="B53" i="12"/>
  <c r="A53" i="12"/>
  <c r="D52" i="12"/>
  <c r="B52" i="12"/>
  <c r="A52" i="12"/>
  <c r="B51" i="12"/>
  <c r="A51" i="12"/>
  <c r="D50" i="12"/>
  <c r="B50" i="12"/>
  <c r="A50" i="12"/>
  <c r="D49" i="12"/>
  <c r="B49" i="12"/>
  <c r="A49" i="12"/>
  <c r="D48" i="12"/>
  <c r="B48" i="12"/>
  <c r="A48" i="12"/>
  <c r="D47" i="12"/>
  <c r="B47" i="12"/>
  <c r="A47" i="12"/>
  <c r="D44" i="12"/>
  <c r="B44" i="12"/>
  <c r="A44" i="12"/>
  <c r="D43" i="12"/>
  <c r="B43" i="12"/>
  <c r="A43" i="12"/>
  <c r="D42" i="12"/>
  <c r="B42" i="12"/>
  <c r="A42" i="12"/>
  <c r="B41" i="12"/>
  <c r="A41" i="12"/>
  <c r="D40" i="12"/>
  <c r="B40" i="12"/>
  <c r="A40" i="12"/>
  <c r="J39" i="12"/>
  <c r="J41" i="12" s="1"/>
  <c r="I39" i="12"/>
  <c r="I41" i="12" s="1"/>
  <c r="H39" i="12"/>
  <c r="H41" i="12" s="1"/>
  <c r="G39" i="12"/>
  <c r="G41" i="12" s="1"/>
  <c r="D39" i="12"/>
  <c r="B39" i="12"/>
  <c r="A39" i="12"/>
  <c r="J38" i="12"/>
  <c r="I38" i="12"/>
  <c r="H38" i="12"/>
  <c r="G38" i="12"/>
  <c r="D38" i="12"/>
  <c r="B38" i="12"/>
  <c r="A38" i="12"/>
  <c r="A37" i="12"/>
  <c r="A36" i="12"/>
  <c r="B31" i="12"/>
  <c r="A31" i="12"/>
  <c r="B30" i="12"/>
  <c r="D29" i="12"/>
  <c r="B29" i="12"/>
  <c r="A29" i="12"/>
  <c r="D28" i="12"/>
  <c r="B28" i="12"/>
  <c r="A28" i="12"/>
  <c r="F24" i="12"/>
  <c r="E24" i="12"/>
  <c r="D24" i="12"/>
  <c r="F20" i="12"/>
  <c r="E20" i="12"/>
  <c r="D20" i="12"/>
  <c r="F16" i="12"/>
  <c r="E16" i="12"/>
  <c r="I15" i="12"/>
  <c r="H15" i="12"/>
  <c r="G15" i="12"/>
  <c r="D15" i="12"/>
  <c r="D14" i="12"/>
  <c r="F10" i="12"/>
  <c r="E9" i="12"/>
  <c r="E10" i="12" s="1"/>
  <c r="D9" i="12"/>
  <c r="A9" i="12"/>
  <c r="D8" i="12"/>
  <c r="A8" i="12"/>
  <c r="D7" i="12"/>
  <c r="A7" i="12"/>
  <c r="I6" i="12"/>
  <c r="H6" i="12"/>
  <c r="G6" i="12"/>
  <c r="D6" i="12"/>
  <c r="A6" i="12"/>
  <c r="F61" i="11"/>
  <c r="E61" i="11"/>
  <c r="D57" i="11"/>
  <c r="B57" i="11"/>
  <c r="A57" i="11"/>
  <c r="D56" i="11"/>
  <c r="B56" i="11"/>
  <c r="A56" i="11"/>
  <c r="D55" i="11"/>
  <c r="B55" i="11"/>
  <c r="A55" i="11"/>
  <c r="D54" i="11"/>
  <c r="B54" i="11"/>
  <c r="A54" i="11"/>
  <c r="D53" i="11"/>
  <c r="B53" i="11"/>
  <c r="A53" i="11"/>
  <c r="D52" i="11"/>
  <c r="B52" i="11"/>
  <c r="A52" i="11"/>
  <c r="D51" i="11"/>
  <c r="B51" i="11"/>
  <c r="A51" i="11"/>
  <c r="B50" i="11"/>
  <c r="A50" i="11"/>
  <c r="D49" i="11"/>
  <c r="B49" i="11"/>
  <c r="A49" i="11"/>
  <c r="D48" i="11"/>
  <c r="B48" i="11"/>
  <c r="A48" i="11"/>
  <c r="D47" i="11"/>
  <c r="B47" i="11"/>
  <c r="A47" i="11"/>
  <c r="D46" i="11"/>
  <c r="B46" i="11"/>
  <c r="A46" i="11"/>
  <c r="D44" i="11"/>
  <c r="B44" i="11"/>
  <c r="A44" i="11"/>
  <c r="D43" i="11"/>
  <c r="B43" i="11"/>
  <c r="A43" i="11"/>
  <c r="D42" i="11"/>
  <c r="B42" i="11"/>
  <c r="A42" i="11"/>
  <c r="I41" i="11"/>
  <c r="B41" i="11"/>
  <c r="A41" i="11"/>
  <c r="D40" i="11"/>
  <c r="B40" i="11"/>
  <c r="A40" i="11"/>
  <c r="J39" i="11"/>
  <c r="J41" i="11" s="1"/>
  <c r="I39" i="11"/>
  <c r="H39" i="11"/>
  <c r="H41" i="11" s="1"/>
  <c r="G39" i="11"/>
  <c r="G41" i="11" s="1"/>
  <c r="D39" i="11"/>
  <c r="B39" i="11"/>
  <c r="A39" i="11"/>
  <c r="J38" i="11"/>
  <c r="I38" i="11"/>
  <c r="H38" i="11"/>
  <c r="G38" i="11"/>
  <c r="D38" i="11"/>
  <c r="B38" i="11"/>
  <c r="A38" i="11"/>
  <c r="A37" i="11"/>
  <c r="A36" i="11"/>
  <c r="B31" i="11"/>
  <c r="A31" i="11"/>
  <c r="B30" i="11"/>
  <c r="D29" i="11"/>
  <c r="B29" i="11"/>
  <c r="A29" i="11"/>
  <c r="D28" i="11"/>
  <c r="B28" i="11"/>
  <c r="A28" i="11"/>
  <c r="F24" i="11"/>
  <c r="E24" i="11"/>
  <c r="D24" i="11"/>
  <c r="F20" i="11"/>
  <c r="E20" i="11"/>
  <c r="D20" i="11"/>
  <c r="F16" i="11"/>
  <c r="E16" i="11"/>
  <c r="I15" i="11"/>
  <c r="H15" i="11"/>
  <c r="G15" i="11"/>
  <c r="D15" i="11"/>
  <c r="D14" i="11"/>
  <c r="F10" i="11"/>
  <c r="E9" i="11"/>
  <c r="E10" i="11" s="1"/>
  <c r="D9" i="11"/>
  <c r="A9" i="11"/>
  <c r="D8" i="11"/>
  <c r="A8" i="11"/>
  <c r="D7" i="11"/>
  <c r="A7" i="11"/>
  <c r="I6" i="11"/>
  <c r="H6" i="11"/>
  <c r="G6" i="11"/>
  <c r="D6" i="11"/>
  <c r="A6" i="11"/>
  <c r="F59" i="10"/>
  <c r="E59" i="10"/>
  <c r="D56" i="10"/>
  <c r="B56" i="10"/>
  <c r="A56" i="10"/>
  <c r="D55" i="10"/>
  <c r="B55" i="10"/>
  <c r="A55" i="10"/>
  <c r="D54" i="10"/>
  <c r="B54" i="10"/>
  <c r="A54" i="10"/>
  <c r="D53" i="10"/>
  <c r="B53" i="10"/>
  <c r="A53" i="10"/>
  <c r="D52" i="10"/>
  <c r="B52" i="10"/>
  <c r="A52" i="10"/>
  <c r="D51" i="10"/>
  <c r="B51" i="10"/>
  <c r="A51" i="10"/>
  <c r="D50" i="10"/>
  <c r="B50" i="10"/>
  <c r="A50" i="10"/>
  <c r="B49" i="10"/>
  <c r="A49" i="10"/>
  <c r="D48" i="10"/>
  <c r="B48" i="10"/>
  <c r="A48" i="10"/>
  <c r="D47" i="10"/>
  <c r="B47" i="10"/>
  <c r="A47" i="10"/>
  <c r="D46" i="10"/>
  <c r="B46" i="10"/>
  <c r="A46" i="10"/>
  <c r="D45" i="10"/>
  <c r="B45" i="10"/>
  <c r="A45" i="10"/>
  <c r="D44" i="10"/>
  <c r="B44" i="10"/>
  <c r="A44" i="10"/>
  <c r="D43" i="10"/>
  <c r="B43" i="10"/>
  <c r="A43" i="10"/>
  <c r="D42" i="10"/>
  <c r="B42" i="10"/>
  <c r="A42" i="10"/>
  <c r="B41" i="10"/>
  <c r="A41" i="10"/>
  <c r="D40" i="10"/>
  <c r="B40" i="10"/>
  <c r="A40" i="10"/>
  <c r="J39" i="10"/>
  <c r="J41" i="10" s="1"/>
  <c r="I39" i="10"/>
  <c r="I41" i="10" s="1"/>
  <c r="H39" i="10"/>
  <c r="H41" i="10" s="1"/>
  <c r="G39" i="10"/>
  <c r="G41" i="10" s="1"/>
  <c r="D39" i="10"/>
  <c r="B39" i="10"/>
  <c r="A39" i="10"/>
  <c r="J38" i="10"/>
  <c r="I38" i="10"/>
  <c r="H38" i="10"/>
  <c r="G38" i="10"/>
  <c r="D38" i="10"/>
  <c r="B38" i="10"/>
  <c r="A38" i="10"/>
  <c r="A37" i="10"/>
  <c r="A36" i="10"/>
  <c r="B31" i="10"/>
  <c r="A31" i="10"/>
  <c r="B30" i="10"/>
  <c r="D29" i="10"/>
  <c r="B29" i="10"/>
  <c r="A29" i="10"/>
  <c r="D28" i="10"/>
  <c r="D59" i="10" s="1"/>
  <c r="B28" i="10"/>
  <c r="A28" i="10"/>
  <c r="F24" i="10"/>
  <c r="E24" i="10"/>
  <c r="D24" i="10"/>
  <c r="F20" i="10"/>
  <c r="E20" i="10"/>
  <c r="D20" i="10"/>
  <c r="F16" i="10"/>
  <c r="E16" i="10"/>
  <c r="I15" i="10"/>
  <c r="H15" i="10"/>
  <c r="G15" i="10"/>
  <c r="D15" i="10"/>
  <c r="D14" i="10"/>
  <c r="F10" i="10"/>
  <c r="E9" i="10"/>
  <c r="E10" i="10" s="1"/>
  <c r="D9" i="10"/>
  <c r="A9" i="10"/>
  <c r="D8" i="10"/>
  <c r="A8" i="10"/>
  <c r="D7" i="10"/>
  <c r="A7" i="10"/>
  <c r="I6" i="10"/>
  <c r="H6" i="10"/>
  <c r="G6" i="10"/>
  <c r="D6" i="10"/>
  <c r="A6" i="10"/>
  <c r="G15" i="7"/>
  <c r="H15" i="7"/>
  <c r="I15" i="7"/>
  <c r="D45" i="12" l="1"/>
  <c r="D67" i="12"/>
  <c r="D68" i="12" s="1"/>
  <c r="D10" i="12"/>
  <c r="D16" i="12"/>
  <c r="D16" i="11"/>
  <c r="D10" i="11"/>
  <c r="D61" i="11"/>
  <c r="D16" i="10"/>
  <c r="D10" i="10"/>
  <c r="D15" i="9"/>
  <c r="E14" i="9"/>
  <c r="E13" i="9"/>
  <c r="E11" i="9"/>
  <c r="E10" i="9"/>
  <c r="E9" i="9"/>
  <c r="D9" i="9"/>
  <c r="C9" i="9"/>
  <c r="C15" i="9" s="1"/>
  <c r="C16" i="9" s="1"/>
  <c r="B9" i="9"/>
  <c r="B15" i="9" s="1"/>
  <c r="B16" i="9" s="1"/>
  <c r="D8" i="9"/>
  <c r="D16" i="9" s="1"/>
  <c r="C8" i="9"/>
  <c r="B8" i="9"/>
  <c r="E7" i="9"/>
  <c r="E6" i="9"/>
  <c r="E5" i="9"/>
  <c r="E4" i="9"/>
  <c r="E8" i="9" s="1"/>
  <c r="E16" i="9" s="1"/>
  <c r="E80" i="8"/>
  <c r="E87" i="8" s="1"/>
  <c r="D80" i="8"/>
  <c r="D87" i="8" s="1"/>
  <c r="C80" i="8"/>
  <c r="C87" i="8" s="1"/>
  <c r="E79" i="8"/>
  <c r="D79" i="8"/>
  <c r="C79" i="8"/>
  <c r="F69" i="8"/>
  <c r="E69" i="8"/>
  <c r="D69" i="8"/>
  <c r="D58" i="8"/>
  <c r="G35" i="8"/>
  <c r="F35" i="8"/>
  <c r="E35" i="8"/>
  <c r="D35" i="8"/>
  <c r="D27" i="8"/>
  <c r="F26" i="8"/>
  <c r="E26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F27" i="8" s="1"/>
  <c r="E17" i="8"/>
  <c r="E27" i="8" s="1"/>
  <c r="E13" i="8"/>
  <c r="F11" i="8"/>
  <c r="F10" i="8"/>
  <c r="F14" i="8" s="1"/>
  <c r="E10" i="8"/>
  <c r="E14" i="8" s="1"/>
  <c r="D4" i="8"/>
  <c r="D14" i="8" s="1"/>
  <c r="D71" i="8" s="1"/>
  <c r="E71" i="8" l="1"/>
  <c r="F71" i="8"/>
  <c r="D27" i="7" l="1"/>
  <c r="D28" i="7"/>
  <c r="B27" i="7"/>
  <c r="B28" i="7"/>
  <c r="A27" i="7"/>
  <c r="A28" i="7"/>
  <c r="A29" i="7"/>
  <c r="B29" i="7"/>
  <c r="A30" i="7"/>
  <c r="B30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H38" i="7"/>
  <c r="I38" i="7"/>
  <c r="G35" i="7"/>
  <c r="H35" i="7"/>
  <c r="I35" i="7"/>
  <c r="J35" i="7"/>
  <c r="G36" i="7"/>
  <c r="G38" i="7" s="1"/>
  <c r="H36" i="7"/>
  <c r="I36" i="7"/>
  <c r="J36" i="7"/>
  <c r="J38" i="7" s="1"/>
  <c r="B35" i="7"/>
  <c r="B36" i="7"/>
  <c r="B37" i="7"/>
  <c r="B38" i="7"/>
  <c r="D35" i="7"/>
  <c r="D36" i="7"/>
  <c r="D37" i="7"/>
  <c r="D38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D14" i="7" l="1"/>
  <c r="D15" i="7"/>
  <c r="G6" i="7"/>
  <c r="H6" i="7"/>
  <c r="I6" i="7"/>
  <c r="E9" i="7"/>
  <c r="D6" i="7"/>
  <c r="D7" i="7"/>
  <c r="D8" i="7"/>
  <c r="D9" i="7"/>
  <c r="A6" i="7" l="1"/>
  <c r="A7" i="7"/>
  <c r="A8" i="7"/>
  <c r="A9" i="7"/>
  <c r="F54" i="7"/>
  <c r="E54" i="7"/>
  <c r="D54" i="7"/>
  <c r="F24" i="7"/>
  <c r="E24" i="7"/>
  <c r="D24" i="7"/>
  <c r="F20" i="7"/>
  <c r="E20" i="7"/>
  <c r="D20" i="7"/>
  <c r="F16" i="7"/>
  <c r="E16" i="7"/>
  <c r="D16" i="7"/>
  <c r="F10" i="7"/>
  <c r="D10" i="7"/>
  <c r="E10" i="7"/>
  <c r="D112" i="6"/>
  <c r="D108" i="6"/>
  <c r="D104" i="6"/>
  <c r="F90" i="6"/>
  <c r="E72" i="6"/>
  <c r="E90" i="6" s="1"/>
  <c r="D72" i="6"/>
  <c r="D67" i="6"/>
  <c r="F28" i="6"/>
  <c r="E28" i="6"/>
  <c r="D28" i="6"/>
  <c r="F24" i="6"/>
  <c r="E24" i="6"/>
  <c r="D24" i="6"/>
  <c r="F20" i="6"/>
  <c r="E20" i="6"/>
  <c r="D20" i="6"/>
  <c r="F9" i="6"/>
  <c r="D9" i="6"/>
  <c r="E8" i="6"/>
  <c r="E9" i="6" s="1"/>
  <c r="XFA7" i="6"/>
  <c r="D102" i="5"/>
  <c r="F88" i="5"/>
  <c r="E71" i="5"/>
  <c r="E88" i="5" s="1"/>
  <c r="D71" i="5"/>
  <c r="D110" i="5"/>
  <c r="D106" i="5"/>
  <c r="D66" i="5"/>
  <c r="F27" i="5"/>
  <c r="E27" i="5"/>
  <c r="D27" i="5"/>
  <c r="F23" i="5"/>
  <c r="E23" i="5"/>
  <c r="D23" i="5"/>
  <c r="F19" i="5"/>
  <c r="E19" i="5"/>
  <c r="D19" i="5"/>
  <c r="F8" i="5"/>
  <c r="D8" i="5"/>
  <c r="E7" i="5"/>
  <c r="E8" i="5" s="1"/>
  <c r="XFB6" i="5"/>
  <c r="E7" i="4"/>
  <c r="E8" i="4" s="1"/>
  <c r="D8" i="4"/>
  <c r="F8" i="4"/>
  <c r="F19" i="4"/>
  <c r="E19" i="4"/>
  <c r="D71" i="4"/>
  <c r="D98" i="4" s="1"/>
  <c r="D119" i="4"/>
  <c r="D115" i="4"/>
  <c r="D111" i="4"/>
  <c r="F27" i="4"/>
  <c r="E27" i="4"/>
  <c r="D27" i="4"/>
  <c r="F23" i="4"/>
  <c r="E23" i="4"/>
  <c r="D23" i="4"/>
  <c r="D19" i="4"/>
  <c r="XFB6" i="4"/>
  <c r="D90" i="6" l="1"/>
  <c r="D88" i="5"/>
  <c r="D22" i="1" l="1"/>
  <c r="C22" i="1"/>
  <c r="B22" i="1"/>
  <c r="D15" i="1"/>
  <c r="C15" i="1"/>
  <c r="B15" i="1"/>
</calcChain>
</file>

<file path=xl/sharedStrings.xml><?xml version="1.0" encoding="utf-8"?>
<sst xmlns="http://schemas.openxmlformats.org/spreadsheetml/2006/main" count="2591" uniqueCount="381">
  <si>
    <t>DORA ALLOCATION 2022 2023</t>
  </si>
  <si>
    <t>DESCRIPTION</t>
  </si>
  <si>
    <t>2022/23</t>
  </si>
  <si>
    <t>2023/24</t>
  </si>
  <si>
    <t>2024/25</t>
  </si>
  <si>
    <t>EQUITABLE SHARES</t>
  </si>
  <si>
    <t>FMG</t>
  </si>
  <si>
    <t>EPWP</t>
  </si>
  <si>
    <t>MIG</t>
  </si>
  <si>
    <t>ENERGY EFFECIENCY AND DEMAND SIDE MANAGEMENT GRANT</t>
  </si>
  <si>
    <t>INEP</t>
  </si>
  <si>
    <t>WSIG SCHEDULE 5B</t>
  </si>
  <si>
    <t>WSIG SCHEDULE 6B</t>
  </si>
  <si>
    <t>TOTAL ALLOCATIONS</t>
  </si>
  <si>
    <t>Description</t>
  </si>
  <si>
    <t>Funder</t>
  </si>
  <si>
    <t>Ga-Seleka and Witpoort RWS phase 5 (to be completed)</t>
  </si>
  <si>
    <t>Thabo Mbeki Sewer Network Sanitation PHASE2</t>
  </si>
  <si>
    <t>Extension and Augmentation of water supply in Witpoort RWS  6</t>
  </si>
  <si>
    <t>CAPITAL PROJECTS - MIG</t>
  </si>
  <si>
    <t>Acquisition of additional skip loader</t>
  </si>
  <si>
    <t>Acquisition of 2 x compactor trucks</t>
  </si>
  <si>
    <t>Acquisition of skip loader truck</t>
  </si>
  <si>
    <t>Acquisition of additional 30 x skip bins</t>
  </si>
  <si>
    <t>TOTAL</t>
  </si>
  <si>
    <t>CAPITAL PROJETCS - WSIG</t>
  </si>
  <si>
    <t xml:space="preserve">Refurbishment and Upgrading of Sewer Pump Stations, Network Pipes and Replacement of AC pipes in Town and Onverwacht </t>
  </si>
  <si>
    <t xml:space="preserve">Replacement of AC pipes and Upgrading of Water Network in Marapong </t>
  </si>
  <si>
    <t>Ground Water Scheme Development and Equipping of Boreholes in rural Node</t>
  </si>
  <si>
    <t>Marapong Bulk Water Supply</t>
  </si>
  <si>
    <t>Mokuruanyane RWS Bulk Pipeline</t>
  </si>
  <si>
    <t>WSIG</t>
  </si>
  <si>
    <t xml:space="preserve">Electrification of various villages, Marapong and Steenbokpan informal settlement </t>
  </si>
  <si>
    <t>CAPITAL PRIOJECT - INEP</t>
  </si>
  <si>
    <t>Review and Develop LED Strategy that ignite local economy</t>
  </si>
  <si>
    <t xml:space="preserve">Lephalale Investment summit  </t>
  </si>
  <si>
    <t>LLM</t>
  </si>
  <si>
    <t>Branding of Municipal entrances</t>
  </si>
  <si>
    <t xml:space="preserve">Lephalale vison 2040  3D prototype /Bankable Business case  </t>
  </si>
  <si>
    <t>Project management system</t>
  </si>
  <si>
    <t>Credit control system</t>
  </si>
  <si>
    <t>Indigent management system</t>
  </si>
  <si>
    <t>Weigh bridge system operationalize the one at waste(the other at traffic testing ground side)</t>
  </si>
  <si>
    <t>Anti-fraud and corruption hotline</t>
  </si>
  <si>
    <t>Conduct security assessment of all strategic assets and implement appropriate security measures to protect the assets</t>
  </si>
  <si>
    <t>Mobile walk-through metal detector</t>
  </si>
  <si>
    <t>Development of ICT strategy</t>
  </si>
  <si>
    <t>Implementation of shift system</t>
  </si>
  <si>
    <t>Traffic Fine system (age analysis and administration) AAARTO ARRTIA System to be implemented</t>
  </si>
  <si>
    <t>Formulation of General plans for villages.</t>
  </si>
  <si>
    <t>Revitalization of Marapong Township</t>
  </si>
  <si>
    <t>Palisade Fencing for Onverwacht cemetery</t>
  </si>
  <si>
    <t>Cover of sidewalk at civic centre for protection against the element</t>
  </si>
  <si>
    <t>Automated performance management system (for three-year period)</t>
  </si>
  <si>
    <t>2 x Tractor slasher mower</t>
  </si>
  <si>
    <t>2 X Chainsaws</t>
  </si>
  <si>
    <t>2 X Pole pruner chainsaw</t>
  </si>
  <si>
    <t>1 X LDV for Thusong centres</t>
  </si>
  <si>
    <t>1 x Sedan</t>
  </si>
  <si>
    <t>1 x LDV</t>
  </si>
  <si>
    <t>Branding, blue lights and siren</t>
  </si>
  <si>
    <t>Pro-laser for speed machine</t>
  </si>
  <si>
    <t>5 X Firearms</t>
  </si>
  <si>
    <t>Revitalisation of Marapong township</t>
  </si>
  <si>
    <t>Development of a new institutional strategic plan till 2027</t>
  </si>
  <si>
    <t>CAPITAL PROJECT - OWN FUNDING</t>
  </si>
  <si>
    <t>Establishment of feedlot for farmers in rooigoed farm</t>
  </si>
  <si>
    <t>Agri-village</t>
  </si>
  <si>
    <t>Establishment of fresh produce Market</t>
  </si>
  <si>
    <t>Development of student accommodation</t>
  </si>
  <si>
    <t xml:space="preserve">Township and rural Economy  </t>
  </si>
  <si>
    <t>Law enforcement stationary speed cameras</t>
  </si>
  <si>
    <t>PPP</t>
  </si>
  <si>
    <t>Zeeland water purification works Commitment</t>
  </si>
  <si>
    <t>Development of the Lephalale Design Framework proto – type(including review of SDF indicating development pattern of the city)procurement of urban design tool.</t>
  </si>
  <si>
    <t>DBSA extension of Civic Centre Commitment</t>
  </si>
  <si>
    <t>DBSA</t>
  </si>
  <si>
    <t>Marapong (Phase 2) sports art and culture</t>
  </si>
  <si>
    <t>Establishment of a learners testing centre at Mokuruanyane Thusong centre</t>
  </si>
  <si>
    <t>DTCS</t>
  </si>
  <si>
    <t>Installation of (2) water pumps spiral</t>
  </si>
  <si>
    <t>Security guard houses</t>
  </si>
  <si>
    <t>Ablution facility Witpoort</t>
  </si>
  <si>
    <t xml:space="preserve">Office furniture </t>
  </si>
  <si>
    <t>Installation of water Telemetric system</t>
  </si>
  <si>
    <t>Review water Conservation strategy</t>
  </si>
  <si>
    <t>Leak detection and Repair Nertwork water leaks (pipe and valves)</t>
  </si>
  <si>
    <t>Tranfer station legal process ? Any capex</t>
  </si>
  <si>
    <t xml:space="preserve">Marapong reservor  - how will the bulk line be supprted? Fully written off </t>
  </si>
  <si>
    <t>PUMP STATION 25 Marapong - bandalised and stollen item - capitalise how to get to working condition - assessment  PHASE 2</t>
  </si>
  <si>
    <t xml:space="preserve">Service delivey for Marapong </t>
  </si>
  <si>
    <t>STALLED  PROJECT : ON  INTENDED</t>
  </si>
  <si>
    <t xml:space="preserve">Zongesien   R8M imparened. Value R5,4m  need to ATTENDED TO  -  is there the need ? Critical Aborndedned project </t>
  </si>
  <si>
    <t xml:space="preserve">University </t>
  </si>
  <si>
    <t>Extension and Augmentation of water supply in Shongoane RWS Phase 6</t>
  </si>
  <si>
    <t>CAPITAL PRIOJECT - Energy Effeciency</t>
  </si>
  <si>
    <t>town and villages</t>
  </si>
  <si>
    <t>Energy Eff</t>
  </si>
  <si>
    <t>public works</t>
  </si>
  <si>
    <t>Electricity</t>
  </si>
  <si>
    <t xml:space="preserve">Civic centre diesel generator </t>
  </si>
  <si>
    <t>Refurbishment of ablution facilities civic center</t>
  </si>
  <si>
    <t>Redesign and furniture for council chamber</t>
  </si>
  <si>
    <t>Public works</t>
  </si>
  <si>
    <t xml:space="preserve">Crane truck </t>
  </si>
  <si>
    <t>electricity</t>
  </si>
  <si>
    <t>10 KVA Mobile diesel generator</t>
  </si>
  <si>
    <t>Cable fault detector</t>
  </si>
  <si>
    <t xml:space="preserve">Walk behind roller </t>
  </si>
  <si>
    <t>Plate compactor</t>
  </si>
  <si>
    <t>Fencing of storage facilities</t>
  </si>
  <si>
    <t>Assessment of zongesien, pumpstaion 25</t>
  </si>
  <si>
    <t>Mokuruanyane and Shongoane  rws Phase 5</t>
  </si>
  <si>
    <t>Installation of pump generators (Water Trucks)-3</t>
  </si>
  <si>
    <t>water</t>
  </si>
  <si>
    <t>sanitation</t>
  </si>
  <si>
    <t>ppp</t>
  </si>
  <si>
    <t xml:space="preserve">Melvel- drilling and equipping of borehole/ rising main/electrification </t>
  </si>
  <si>
    <t>Join a new Pipeline  existig line from pumpstion 25 to zongesien</t>
  </si>
  <si>
    <t>Proposals</t>
  </si>
  <si>
    <t xml:space="preserve">PARKS </t>
  </si>
  <si>
    <t xml:space="preserve">THUSONG &amp; LIBRARY </t>
  </si>
  <si>
    <t xml:space="preserve">TRAFFIC </t>
  </si>
  <si>
    <t>TRAFFIC (New trainess )</t>
  </si>
  <si>
    <t>TRAFFIC</t>
  </si>
  <si>
    <t>Waste</t>
  </si>
  <si>
    <t>Provide costing - R28 00K Accerate Services .Flat rate  and billing at the villages .Check the collection Prepaid metres</t>
  </si>
  <si>
    <t xml:space="preserve">Water </t>
  </si>
  <si>
    <t xml:space="preserve">Corporate </t>
  </si>
  <si>
    <t xml:space="preserve">Replacement of Furniture &amp; Equipment </t>
  </si>
  <si>
    <t xml:space="preserve">BTO </t>
  </si>
  <si>
    <t>ALL</t>
  </si>
  <si>
    <t xml:space="preserve">Mobile Office </t>
  </si>
  <si>
    <t>RISK</t>
  </si>
  <si>
    <t xml:space="preserve">SECURITY </t>
  </si>
  <si>
    <t>IT</t>
  </si>
  <si>
    <t>PLANNING</t>
  </si>
  <si>
    <t xml:space="preserve">Internal maintenance team </t>
  </si>
  <si>
    <t xml:space="preserve">Brush Carters x 10 </t>
  </si>
  <si>
    <t xml:space="preserve">1000000 opex buling control </t>
  </si>
  <si>
    <t xml:space="preserve">Revision of Spatial Development Framework </t>
  </si>
  <si>
    <t>Revison  of Land use Scheme</t>
  </si>
  <si>
    <t xml:space="preserve">Land Acquisition </t>
  </si>
  <si>
    <t xml:space="preserve">PLANNING </t>
  </si>
  <si>
    <t xml:space="preserve">LLM </t>
  </si>
  <si>
    <t xml:space="preserve">OR Tambo </t>
  </si>
  <si>
    <t>Water conservation and water demand management</t>
  </si>
  <si>
    <t xml:space="preserve">BI system &amp; Revenue enhancement Tool </t>
  </si>
  <si>
    <t xml:space="preserve">billing accuracy /reporting </t>
  </si>
  <si>
    <t xml:space="preserve">Unfunde mandate </t>
  </si>
  <si>
    <t>Refurbishment and upgrade of RWS in varios villages Phase 1</t>
  </si>
  <si>
    <t>Refurbishment and upgrade of RWS in varios villages Phase 2</t>
  </si>
  <si>
    <t>WATER</t>
  </si>
  <si>
    <t xml:space="preserve">SANITATION </t>
  </si>
  <si>
    <t>SANITATION</t>
  </si>
  <si>
    <t>Development of Lephalale Economic growth strategy for Vision 2050</t>
  </si>
  <si>
    <t xml:space="preserve">Hawkers stalls  Revitising the Economy </t>
  </si>
  <si>
    <t xml:space="preserve">STRATEGIC SERVICES </t>
  </si>
  <si>
    <t>MM OFFICE</t>
  </si>
  <si>
    <t xml:space="preserve">Wireless and wired network- Data Centre </t>
  </si>
  <si>
    <t xml:space="preserve">IT Equipment </t>
  </si>
  <si>
    <t>Operational (R2.5M)</t>
  </si>
  <si>
    <t>Operational /Contracted</t>
  </si>
  <si>
    <t xml:space="preserve">Sanitation </t>
  </si>
  <si>
    <t xml:space="preserve">PUBLIC WORKS </t>
  </si>
  <si>
    <t>Satelite  University  RFQ</t>
  </si>
  <si>
    <t>Flear  Market</t>
  </si>
  <si>
    <t xml:space="preserve">Introduction  of flates </t>
  </si>
  <si>
    <t xml:space="preserve">Advertising and Promontion </t>
  </si>
  <si>
    <t>Preperation BD/RFP date</t>
  </si>
  <si>
    <t>Expected Bid-Open. Date/Proposal Submission Date</t>
  </si>
  <si>
    <t>Contract signed date</t>
  </si>
  <si>
    <t>Contract completion date</t>
  </si>
  <si>
    <t>15/07/2022</t>
  </si>
  <si>
    <t>31/07/2022</t>
  </si>
  <si>
    <t>15/08/2022</t>
  </si>
  <si>
    <t>31/01/2023</t>
  </si>
  <si>
    <t>01/07/2022</t>
  </si>
  <si>
    <t>15/09/2022</t>
  </si>
  <si>
    <t>01/09/2022</t>
  </si>
  <si>
    <t>30/09/2022</t>
  </si>
  <si>
    <t>28/02/2023</t>
  </si>
  <si>
    <t>15/10/2022</t>
  </si>
  <si>
    <t>30/10/2022</t>
  </si>
  <si>
    <t>15/11/2022</t>
  </si>
  <si>
    <t>27/09/2022</t>
  </si>
  <si>
    <t>17/09/2022</t>
  </si>
  <si>
    <t>27/10/2022</t>
  </si>
  <si>
    <t>01/08/2022</t>
  </si>
  <si>
    <t>05/08/2022</t>
  </si>
  <si>
    <t>01/10/2022</t>
  </si>
  <si>
    <t>31/12/2022</t>
  </si>
  <si>
    <t>10/01/2023</t>
  </si>
  <si>
    <t>30/01/2023</t>
  </si>
  <si>
    <t>30/03/2023</t>
  </si>
  <si>
    <t>17/08/2022</t>
  </si>
  <si>
    <t>01/03/2023</t>
  </si>
  <si>
    <t>24/03/2023</t>
  </si>
  <si>
    <t>30/05/2023</t>
  </si>
  <si>
    <t>Estimated Cost (R)/ Budgeted Amount</t>
  </si>
  <si>
    <t>Department / Division</t>
  </si>
  <si>
    <t>22/01/2023</t>
  </si>
  <si>
    <t>08/02/2023</t>
  </si>
  <si>
    <t>Marapong Bulk Water Supply Storage</t>
  </si>
  <si>
    <t>07/08/2022</t>
  </si>
  <si>
    <t>30/08/2022</t>
  </si>
  <si>
    <t xml:space="preserve">2 X LDV Bakkie  Canopies </t>
  </si>
  <si>
    <t>30/08/202</t>
  </si>
  <si>
    <t>16/02/2023</t>
  </si>
  <si>
    <t>01/7/2022</t>
  </si>
  <si>
    <t>19/07/2022</t>
  </si>
  <si>
    <t>26/07/2022</t>
  </si>
  <si>
    <t>16/07/2022</t>
  </si>
  <si>
    <t>29/07/2022</t>
  </si>
  <si>
    <t>02/08/2022</t>
  </si>
  <si>
    <t xml:space="preserve">PROCUREMENT PLAN FOR 2022-2023 </t>
  </si>
  <si>
    <t>Thabo Mbeki Sewer Network Sanitation PHASE2 (In progress)</t>
  </si>
  <si>
    <t>Contractor Appointed</t>
  </si>
  <si>
    <t>Consultant Appointed</t>
  </si>
  <si>
    <t>In Progress</t>
  </si>
  <si>
    <t>Completed</t>
  </si>
  <si>
    <t>No Budget</t>
  </si>
  <si>
    <t>Pending Specification</t>
  </si>
  <si>
    <t>RFQ</t>
  </si>
  <si>
    <t>Kholo to facilitate</t>
  </si>
  <si>
    <t>Specification Pending</t>
  </si>
  <si>
    <t>Quotation Requested from S.Ps (RT Contract)</t>
  </si>
  <si>
    <t>Re- Advert Closed awaiting Evaluation</t>
  </si>
  <si>
    <t>Specification Pendind</t>
  </si>
  <si>
    <t>Procurement Diviation in Progress</t>
  </si>
  <si>
    <t>STATUS</t>
  </si>
  <si>
    <t>End User confirmed that Funds were Moved</t>
  </si>
  <si>
    <t>End User to be Notified (End User mentioned that Funds are not suffiecient to proceed with the project)</t>
  </si>
  <si>
    <t>Design Stage (EXXARO)</t>
  </si>
  <si>
    <t>S.P withdrawn and project has be re-advertised</t>
  </si>
  <si>
    <t>Awarded</t>
  </si>
  <si>
    <t>N/A</t>
  </si>
  <si>
    <t>Re-advertised</t>
  </si>
  <si>
    <t>Advertised</t>
  </si>
  <si>
    <t>Under budgeted</t>
  </si>
  <si>
    <t>Budget isssue</t>
  </si>
  <si>
    <t>Quotations requested through RT Contract</t>
  </si>
  <si>
    <t>Awaiting Evaluation</t>
  </si>
  <si>
    <t xml:space="preserve">PROCUREMENT PLAN FOR 2023-2024 </t>
  </si>
  <si>
    <t>WASTE</t>
  </si>
  <si>
    <t>ELECTRICITY</t>
  </si>
  <si>
    <t>2025/26</t>
  </si>
  <si>
    <t>third quarter Jan</t>
  </si>
  <si>
    <t>Third quarter</t>
  </si>
  <si>
    <t>Third quarter Jan</t>
  </si>
  <si>
    <t>only 1 bidder responded,re-advertised</t>
  </si>
  <si>
    <t>third quarter</t>
  </si>
  <si>
    <t>30/06/2023</t>
  </si>
  <si>
    <t>Status</t>
  </si>
  <si>
    <t>14/5/2023</t>
  </si>
  <si>
    <t>29/06/2023</t>
  </si>
  <si>
    <t>No Projects for 2023-2023</t>
  </si>
  <si>
    <t>20/06/2023</t>
  </si>
  <si>
    <t>30/08/2023</t>
  </si>
  <si>
    <t xml:space="preserve"> Operationalisation testing ground/Weighbridge  Town - Test ground </t>
  </si>
  <si>
    <t xml:space="preserve">Social - Licencing </t>
  </si>
  <si>
    <t>14/05/2023</t>
  </si>
  <si>
    <t>28/05/2023</t>
  </si>
  <si>
    <t>30/09/2023</t>
  </si>
  <si>
    <t xml:space="preserve">Licencing of Landfill </t>
  </si>
  <si>
    <t>13/06/2023</t>
  </si>
  <si>
    <t>22/05/2023</t>
  </si>
  <si>
    <t>31/05/2023</t>
  </si>
  <si>
    <t>MM's office</t>
  </si>
  <si>
    <t xml:space="preserve">Strategic services </t>
  </si>
  <si>
    <t>01/07/2023</t>
  </si>
  <si>
    <t>16/07/2023</t>
  </si>
  <si>
    <t>29/07/2023</t>
  </si>
  <si>
    <t>06/06/2023</t>
  </si>
  <si>
    <t>26/06/2023</t>
  </si>
  <si>
    <t>15/07/2023</t>
  </si>
  <si>
    <t>28/06/2023</t>
  </si>
  <si>
    <t>28/02/2024</t>
  </si>
  <si>
    <t>30/06/2024</t>
  </si>
  <si>
    <t>pending advert</t>
  </si>
  <si>
    <t>Awarded, In progress</t>
  </si>
  <si>
    <t>Pending specifications</t>
  </si>
  <si>
    <t>Budgeted for 2024-2025</t>
  </si>
  <si>
    <t>Preperation of BD/RFQ date</t>
  </si>
  <si>
    <t>PROJECT NAME MIG</t>
  </si>
  <si>
    <t xml:space="preserve">DEPARTMENT </t>
  </si>
  <si>
    <t xml:space="preserve"> 2023/24 </t>
  </si>
  <si>
    <t xml:space="preserve"> 2024/25 </t>
  </si>
  <si>
    <t xml:space="preserve"> 2025/26 </t>
  </si>
  <si>
    <t xml:space="preserve"> SOURCE OF FUNDING </t>
  </si>
  <si>
    <t xml:space="preserve">Establishment of transfer stations in the rural villages </t>
  </si>
  <si>
    <t>Marapong sports, arts and culture precinct phase 2</t>
  </si>
  <si>
    <t xml:space="preserve">Highmast installation in Various villages </t>
  </si>
  <si>
    <t>Martinique access road</t>
  </si>
  <si>
    <t>Letlora access road</t>
  </si>
  <si>
    <t>Extension 1 and Augmentation of water supply in Mokuruanyane Cluster</t>
  </si>
  <si>
    <t>Steve Biko EXT2 access road</t>
  </si>
  <si>
    <t>Bangalong access road</t>
  </si>
  <si>
    <t>Construction of OR tambo</t>
  </si>
  <si>
    <t xml:space="preserve">Marapong Acess Roads &amp; storm water </t>
  </si>
  <si>
    <t xml:space="preserve">TOTAL MIG </t>
  </si>
  <si>
    <t xml:space="preserve">PROJECT NAME WSIG </t>
  </si>
  <si>
    <t>REPLACEMENT OF ASBESTOS CEMENT PIPE (AC) TO HDPE/uPVC WATER PIPES IN LEPHALALE TOWN (RESIDENTIAL)</t>
  </si>
  <si>
    <t>REPLACEMENT OF ASBESTOS CEMENT PIPE (AC) TO HDPE/uPVC WATER PIPES IN ONVERWACHT (CBD)</t>
  </si>
  <si>
    <t xml:space="preserve">REPLACEMENT OF ASBESTOS CEMENT PIPE (AC) TO HDPE/uPVC WATER PIPES IN LEPHALALE </t>
  </si>
  <si>
    <t xml:space="preserve">REPLACEMENT OF ASBESTOS CEMENT PIPE (AC) TO HDPE/uPVC WATER PIPES IN MARAPONG (ZONE 2) </t>
  </si>
  <si>
    <t>REPLACEMENT OF ASBESTOS CEMENT PIPE (AC) TO HDPE/uPVC WATER PIPES IN ONVERWACHT (SECTION C)</t>
  </si>
  <si>
    <t>WSIG  S6B</t>
  </si>
  <si>
    <t>REPLACEMENT OF ASBESTOS CEMENT PIPE (AC) TO HDPE/uPVC WATER PIPES IN MARAPONG (ZONE 1)</t>
  </si>
  <si>
    <t>REPLACEMENT OF ASBESTOS CEMENT PIPE (AC) TO HDPE/uPVC WATER PIPES IN ONVERWACHT (SECTION A)</t>
  </si>
  <si>
    <t>REFURBISHMENT AND UPGRADING OF SEWER PUMP STATIONS, WASTE WATER TREATMENT WORKS, NETWORK PIPES AND REPLACEMENT OF SEWER AC PIPES</t>
  </si>
  <si>
    <t>WSIG S6B</t>
  </si>
  <si>
    <t xml:space="preserve">Marapong Storage Facility-Construction of 2x3ML Steel Reservoirs </t>
  </si>
  <si>
    <t xml:space="preserve">TOTAL  WSIG </t>
  </si>
  <si>
    <t xml:space="preserve">PROJECT NAME RENERGY EFFICIENCY </t>
  </si>
  <si>
    <t xml:space="preserve">Energy Efficiency  5A </t>
  </si>
  <si>
    <t xml:space="preserve">Electrical </t>
  </si>
  <si>
    <t xml:space="preserve">PROJECT NAME ELECTRIFICATION </t>
  </si>
  <si>
    <t xml:space="preserve">Electrification in Various villages - 5A </t>
  </si>
  <si>
    <t xml:space="preserve">Electrification </t>
  </si>
  <si>
    <t xml:space="preserve">TOTAL  ELECTRIFICATION </t>
  </si>
  <si>
    <t xml:space="preserve">PROJECT NAME OWN FUNDING </t>
  </si>
  <si>
    <t>Asbestos Cutting Machine</t>
  </si>
  <si>
    <t>Jack Hammer (Makita Demolition Hammer)</t>
  </si>
  <si>
    <t>Palisade Fencing for Storage Facilities and Water Pumpstations (Urban and Rural)</t>
  </si>
  <si>
    <t>Appoint the Transactional Advisor – Zeeland WTW (Operational)</t>
  </si>
  <si>
    <t>Security Guard Houses</t>
  </si>
  <si>
    <t xml:space="preserve">Office Equipment </t>
  </si>
  <si>
    <t xml:space="preserve">Corporate Services </t>
  </si>
  <si>
    <t xml:space="preserve">Computer  Equipment </t>
  </si>
  <si>
    <t xml:space="preserve">social - waste </t>
  </si>
  <si>
    <t>1 X Compactor trucks</t>
  </si>
  <si>
    <t>1 x Skip loader truck</t>
  </si>
  <si>
    <t xml:space="preserve">Tractor </t>
  </si>
  <si>
    <t xml:space="preserve">TLB  + Detagible Broom </t>
  </si>
  <si>
    <t xml:space="preserve">Public  work </t>
  </si>
  <si>
    <t xml:space="preserve">Trailor for Roller </t>
  </si>
  <si>
    <t xml:space="preserve">Road resealing </t>
  </si>
  <si>
    <t xml:space="preserve">Marapong Roads &amp; storm water  Technical report </t>
  </si>
  <si>
    <t xml:space="preserve">Onvewaght Roads -Technical report </t>
  </si>
  <si>
    <t xml:space="preserve">Supply,Delivery and off - Loading on Mobile Trash  Pump </t>
  </si>
  <si>
    <t xml:space="preserve">Supply,Delivery and off - Loading and licencing of Sewer Unblocking machine </t>
  </si>
  <si>
    <t>Supply delivery and Offloading of Mobile bucket winch</t>
  </si>
  <si>
    <t>Refurbishment and upgrading of Paarl wastewater treatment works &amp; holding dam</t>
  </si>
  <si>
    <t xml:space="preserve">Technical report for VIP Toilets </t>
  </si>
  <si>
    <t xml:space="preserve">Refurbishment of Zongesien &amp;  construction of sewer dumping site </t>
  </si>
  <si>
    <t>Construction of KingbirdLine (Techical report)</t>
  </si>
  <si>
    <t xml:space="preserve">Replacembet of Switch Gears x 2 </t>
  </si>
  <si>
    <t>Consulting Engineer (Resposible Engineer - approval for Engineering)</t>
  </si>
  <si>
    <t>Maintanance and closing of the ring circuits + 12</t>
  </si>
  <si>
    <t xml:space="preserve">Pump 25 Reurbishment and construction of line to zongesien </t>
  </si>
  <si>
    <t xml:space="preserve">Pump 24 Reurbishment and construction phehelelo </t>
  </si>
  <si>
    <t>BI  system</t>
  </si>
  <si>
    <t xml:space="preserve">TOTAL  OWN FUNDING </t>
  </si>
  <si>
    <t xml:space="preserve">TOTAL  CAPEX </t>
  </si>
  <si>
    <t xml:space="preserve">DESCRIPTION </t>
  </si>
  <si>
    <t xml:space="preserve">Equtable share </t>
  </si>
  <si>
    <t xml:space="preserve">Total Operating Grants </t>
  </si>
  <si>
    <t>ENERGY EFFICIENCY</t>
  </si>
  <si>
    <t xml:space="preserve">Own Funding Project </t>
  </si>
  <si>
    <t xml:space="preserve">TOTAL  GRANTS </t>
  </si>
  <si>
    <t xml:space="preserve">DORA ALLOCATION </t>
  </si>
  <si>
    <t xml:space="preserve">TOTAL </t>
  </si>
  <si>
    <t xml:space="preserve">MIG- PMU </t>
  </si>
  <si>
    <t xml:space="preserve"> </t>
  </si>
  <si>
    <t>Estimated Cost (R)/ Budgeted Amount 2023-2024</t>
  </si>
  <si>
    <t>27/07/2023</t>
  </si>
  <si>
    <t>31/01/2024</t>
  </si>
  <si>
    <t>awarded</t>
  </si>
  <si>
    <t>15/06/2023</t>
  </si>
  <si>
    <t xml:space="preserve">Appoint the Transactional Advisor – Zeeland WTW </t>
  </si>
  <si>
    <t xml:space="preserve">Appoint the Transactional Advisor – Grey Water  </t>
  </si>
  <si>
    <t xml:space="preserve">OR Tambo dual line Road  Design and Technical Report </t>
  </si>
  <si>
    <t xml:space="preserve">Solar Plant Technical Assessment </t>
  </si>
  <si>
    <t>LLM/PPP</t>
  </si>
  <si>
    <t xml:space="preserve">LLM/PPP </t>
  </si>
  <si>
    <t>30/12/2023</t>
  </si>
  <si>
    <t xml:space="preserve">Subtotal </t>
  </si>
  <si>
    <t xml:space="preserve">TOTAL OWN FUNDING </t>
  </si>
  <si>
    <t xml:space="preserve">TOTAL PROJECTS </t>
  </si>
  <si>
    <t xml:space="preserve">SUBTOTAL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</si>
</sst>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_-* #,##0_-;\-* #,##0_-;_-* &quot;-&quot;??_-;_-@_-"/>
    <numFmt numFmtId="166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93">
    <xf numFmtId="0" fontId="0" fillId="0" borderId="0" xfId="0"/>
    <xf numFmtId="0" fontId="3" fillId="0" borderId="0" xfId="0" applyFont="1" applyAlignment="1">
      <alignment wrapText="1"/>
    </xf>
    <xf numFmtId="165" fontId="0" fillId="0" borderId="0" xfId="1" applyNumberFormat="1" applyFont="1"/>
    <xf numFmtId="0" fontId="4" fillId="0" borderId="1" xfId="0" applyFont="1" applyBorder="1" applyAlignment="1">
      <alignment horizontal="center" wrapText="1"/>
    </xf>
    <xf numFmtId="165" fontId="4" fillId="0" borderId="1" xfId="1" quotePrefix="1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165" fontId="2" fillId="0" borderId="1" xfId="1" applyNumberFormat="1" applyFont="1" applyBorder="1"/>
    <xf numFmtId="0" fontId="4" fillId="0" borderId="1" xfId="0" applyFont="1" applyBorder="1" applyAlignment="1">
      <alignment wrapText="1"/>
    </xf>
    <xf numFmtId="165" fontId="4" fillId="0" borderId="1" xfId="1" applyNumberFormat="1" applyFont="1" applyBorder="1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1" xfId="1" applyFont="1" applyBorder="1"/>
    <xf numFmtId="0" fontId="0" fillId="0" borderId="1" xfId="0" applyBorder="1" applyAlignment="1">
      <alignment horizontal="left" vertical="center" wrapText="1"/>
    </xf>
    <xf numFmtId="164" fontId="0" fillId="0" borderId="0" xfId="0" applyNumberFormat="1"/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4" borderId="0" xfId="0" applyFill="1"/>
    <xf numFmtId="3" fontId="0" fillId="4" borderId="0" xfId="0" applyNumberFormat="1" applyFill="1"/>
    <xf numFmtId="0" fontId="8" fillId="0" borderId="1" xfId="0" applyFont="1" applyBorder="1"/>
    <xf numFmtId="0" fontId="6" fillId="0" borderId="0" xfId="0" applyFont="1"/>
    <xf numFmtId="0" fontId="6" fillId="2" borderId="0" xfId="0" applyFont="1" applyFill="1"/>
    <xf numFmtId="0" fontId="0" fillId="2" borderId="0" xfId="0" applyFill="1" applyAlignment="1">
      <alignment wrapText="1"/>
    </xf>
    <xf numFmtId="0" fontId="2" fillId="2" borderId="0" xfId="0" applyFont="1" applyFill="1"/>
    <xf numFmtId="164" fontId="0" fillId="0" borderId="3" xfId="1" applyFont="1" applyBorder="1"/>
    <xf numFmtId="0" fontId="0" fillId="0" borderId="3" xfId="0" applyBorder="1"/>
    <xf numFmtId="0" fontId="9" fillId="0" borderId="0" xfId="0" applyFont="1"/>
    <xf numFmtId="164" fontId="6" fillId="0" borderId="0" xfId="1" applyFont="1" applyBorder="1"/>
    <xf numFmtId="0" fontId="0" fillId="0" borderId="1" xfId="0" applyBorder="1" applyAlignment="1">
      <alignment wrapText="1"/>
    </xf>
    <xf numFmtId="166" fontId="0" fillId="0" borderId="1" xfId="1" applyNumberFormat="1" applyFont="1" applyBorder="1"/>
    <xf numFmtId="166" fontId="0" fillId="2" borderId="1" xfId="1" applyNumberFormat="1" applyFont="1" applyFill="1" applyBorder="1"/>
    <xf numFmtId="166" fontId="0" fillId="0" borderId="0" xfId="1" applyNumberFormat="1" applyFont="1"/>
    <xf numFmtId="166" fontId="2" fillId="0" borderId="1" xfId="1" applyNumberFormat="1" applyFont="1" applyBorder="1"/>
    <xf numFmtId="166" fontId="2" fillId="2" borderId="1" xfId="1" applyNumberFormat="1" applyFont="1" applyFill="1" applyBorder="1"/>
    <xf numFmtId="166" fontId="2" fillId="0" borderId="0" xfId="1" applyNumberFormat="1" applyFont="1" applyBorder="1"/>
    <xf numFmtId="166" fontId="8" fillId="0" borderId="1" xfId="1" applyNumberFormat="1" applyFont="1" applyBorder="1"/>
    <xf numFmtId="166" fontId="0" fillId="2" borderId="1" xfId="1" applyNumberFormat="1" applyFont="1" applyFill="1" applyBorder="1" applyAlignment="1">
      <alignment vertical="center" wrapText="1"/>
    </xf>
    <xf numFmtId="0" fontId="6" fillId="3" borderId="0" xfId="0" applyFont="1" applyFill="1"/>
    <xf numFmtId="0" fontId="0" fillId="5" borderId="1" xfId="0" applyFill="1" applyBorder="1"/>
    <xf numFmtId="0" fontId="2" fillId="5" borderId="1" xfId="0" applyFont="1" applyFill="1" applyBorder="1"/>
    <xf numFmtId="166" fontId="2" fillId="5" borderId="1" xfId="1" applyNumberFormat="1" applyFont="1" applyFill="1" applyBorder="1"/>
    <xf numFmtId="0" fontId="2" fillId="5" borderId="1" xfId="0" applyFont="1" applyFill="1" applyBorder="1" applyAlignment="1">
      <alignment vertical="center" wrapText="1"/>
    </xf>
    <xf numFmtId="0" fontId="2" fillId="0" borderId="3" xfId="0" applyFont="1" applyBorder="1"/>
    <xf numFmtId="166" fontId="0" fillId="0" borderId="3" xfId="1" applyNumberFormat="1" applyFont="1" applyBorder="1"/>
    <xf numFmtId="0" fontId="2" fillId="2" borderId="3" xfId="0" applyFont="1" applyFill="1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166" fontId="0" fillId="0" borderId="0" xfId="1" applyNumberFormat="1" applyFont="1" applyBorder="1"/>
    <xf numFmtId="0" fontId="9" fillId="0" borderId="3" xfId="0" applyFont="1" applyBorder="1" applyAlignment="1">
      <alignment vertical="center" wrapText="1"/>
    </xf>
    <xf numFmtId="0" fontId="10" fillId="0" borderId="3" xfId="0" applyFont="1" applyBorder="1"/>
    <xf numFmtId="0" fontId="6" fillId="0" borderId="3" xfId="0" applyFont="1" applyBorder="1" applyAlignment="1">
      <alignment horizontal="left" vertical="center" wrapText="1" indent="1"/>
    </xf>
    <xf numFmtId="0" fontId="8" fillId="0" borderId="3" xfId="0" applyFont="1" applyBorder="1"/>
    <xf numFmtId="166" fontId="6" fillId="0" borderId="3" xfId="1" applyNumberFormat="1" applyFont="1" applyBorder="1"/>
    <xf numFmtId="0" fontId="6" fillId="0" borderId="3" xfId="0" applyFont="1" applyBorder="1"/>
    <xf numFmtId="0" fontId="2" fillId="4" borderId="3" xfId="0" applyFont="1" applyFill="1" applyBorder="1"/>
    <xf numFmtId="166" fontId="0" fillId="4" borderId="3" xfId="1" applyNumberFormat="1" applyFont="1" applyFill="1" applyBorder="1"/>
    <xf numFmtId="164" fontId="0" fillId="4" borderId="3" xfId="1" applyFont="1" applyFill="1" applyBorder="1"/>
    <xf numFmtId="0" fontId="8" fillId="2" borderId="3" xfId="0" applyFont="1" applyFill="1" applyBorder="1"/>
    <xf numFmtId="166" fontId="0" fillId="0" borderId="3" xfId="1" applyNumberFormat="1" applyFont="1" applyBorder="1" applyAlignment="1">
      <alignment vertical="center" wrapText="1"/>
    </xf>
    <xf numFmtId="164" fontId="0" fillId="0" borderId="3" xfId="1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166" fontId="6" fillId="2" borderId="3" xfId="1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6" fontId="6" fillId="0" borderId="3" xfId="1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6" fontId="2" fillId="2" borderId="3" xfId="1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166" fontId="2" fillId="2" borderId="3" xfId="1" applyNumberFormat="1" applyFont="1" applyFill="1" applyBorder="1"/>
    <xf numFmtId="0" fontId="0" fillId="0" borderId="4" xfId="0" applyBorder="1"/>
    <xf numFmtId="0" fontId="9" fillId="0" borderId="3" xfId="0" applyFont="1" applyBorder="1"/>
    <xf numFmtId="0" fontId="6" fillId="2" borderId="3" xfId="0" applyFont="1" applyFill="1" applyBorder="1"/>
    <xf numFmtId="0" fontId="2" fillId="3" borderId="0" xfId="0" applyFont="1" applyFill="1"/>
    <xf numFmtId="166" fontId="0" fillId="3" borderId="0" xfId="1" applyNumberFormat="1" applyFont="1" applyFill="1"/>
    <xf numFmtId="0" fontId="0" fillId="3" borderId="0" xfId="0" applyFill="1"/>
    <xf numFmtId="0" fontId="2" fillId="3" borderId="2" xfId="0" applyFont="1" applyFill="1" applyBorder="1"/>
    <xf numFmtId="166" fontId="2" fillId="3" borderId="2" xfId="1" applyNumberFormat="1" applyFont="1" applyFill="1" applyBorder="1"/>
    <xf numFmtId="0" fontId="2" fillId="3" borderId="3" xfId="0" applyFont="1" applyFill="1" applyBorder="1"/>
    <xf numFmtId="166" fontId="0" fillId="3" borderId="3" xfId="1" applyNumberFormat="1" applyFont="1" applyFill="1" applyBorder="1"/>
    <xf numFmtId="0" fontId="0" fillId="3" borderId="3" xfId="0" applyFill="1" applyBorder="1"/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166" fontId="2" fillId="3" borderId="3" xfId="1" applyNumberFormat="1" applyFont="1" applyFill="1" applyBorder="1"/>
    <xf numFmtId="164" fontId="0" fillId="3" borderId="3" xfId="1" applyFont="1" applyFill="1" applyBorder="1"/>
    <xf numFmtId="166" fontId="0" fillId="3" borderId="0" xfId="1" applyNumberFormat="1" applyFont="1" applyFill="1" applyBorder="1"/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10" fillId="3" borderId="3" xfId="0" applyFont="1" applyFill="1" applyBorder="1"/>
    <xf numFmtId="166" fontId="9" fillId="3" borderId="3" xfId="1" applyNumberFormat="1" applyFont="1" applyFill="1" applyBorder="1"/>
    <xf numFmtId="0" fontId="9" fillId="3" borderId="3" xfId="0" applyFont="1" applyFill="1" applyBorder="1"/>
    <xf numFmtId="0" fontId="9" fillId="3" borderId="0" xfId="0" applyFont="1" applyFill="1"/>
    <xf numFmtId="0" fontId="6" fillId="0" borderId="2" xfId="0" applyFont="1" applyBorder="1"/>
    <xf numFmtId="0" fontId="8" fillId="0" borderId="2" xfId="0" applyFont="1" applyBorder="1"/>
    <xf numFmtId="166" fontId="6" fillId="0" borderId="2" xfId="1" applyNumberFormat="1" applyFont="1" applyBorder="1"/>
    <xf numFmtId="0" fontId="8" fillId="0" borderId="4" xfId="0" applyFont="1" applyBorder="1"/>
    <xf numFmtId="166" fontId="8" fillId="0" borderId="4" xfId="1" applyNumberFormat="1" applyFont="1" applyBorder="1"/>
    <xf numFmtId="164" fontId="8" fillId="0" borderId="4" xfId="1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2" xfId="0" applyFont="1" applyBorder="1"/>
    <xf numFmtId="166" fontId="0" fillId="0" borderId="2" xfId="1" applyNumberFormat="1" applyFont="1" applyBorder="1"/>
    <xf numFmtId="164" fontId="0" fillId="0" borderId="2" xfId="1" applyFont="1" applyBorder="1"/>
    <xf numFmtId="0" fontId="0" fillId="0" borderId="2" xfId="0" applyBorder="1" applyAlignment="1">
      <alignment vertical="center" wrapText="1"/>
    </xf>
    <xf numFmtId="166" fontId="5" fillId="0" borderId="2" xfId="1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166" fontId="5" fillId="0" borderId="3" xfId="1" applyNumberFormat="1" applyFont="1" applyBorder="1" applyAlignment="1">
      <alignment vertical="center" wrapText="1"/>
    </xf>
    <xf numFmtId="166" fontId="1" fillId="0" borderId="3" xfId="1" applyNumberFormat="1" applyFont="1" applyBorder="1" applyAlignment="1">
      <alignment vertical="center" wrapText="1"/>
    </xf>
    <xf numFmtId="0" fontId="8" fillId="0" borderId="3" xfId="0" applyFont="1" applyBorder="1" applyAlignment="1">
      <alignment wrapText="1"/>
    </xf>
    <xf numFmtId="166" fontId="8" fillId="0" borderId="3" xfId="1" applyNumberFormat="1" applyFont="1" applyBorder="1"/>
    <xf numFmtId="165" fontId="8" fillId="0" borderId="3" xfId="1" applyNumberFormat="1" applyFont="1" applyBorder="1"/>
    <xf numFmtId="166" fontId="2" fillId="0" borderId="2" xfId="1" applyNumberFormat="1" applyFont="1" applyBorder="1" applyAlignment="1">
      <alignment horizontal="right"/>
    </xf>
    <xf numFmtId="0" fontId="2" fillId="0" borderId="2" xfId="1" applyNumberFormat="1" applyFont="1" applyBorder="1"/>
    <xf numFmtId="166" fontId="0" fillId="0" borderId="3" xfId="1" applyNumberFormat="1" applyFont="1" applyBorder="1" applyAlignment="1">
      <alignment horizontal="left"/>
    </xf>
    <xf numFmtId="0" fontId="0" fillId="0" borderId="3" xfId="0" applyBorder="1" applyAlignment="1">
      <alignment wrapText="1"/>
    </xf>
    <xf numFmtId="166" fontId="7" fillId="3" borderId="3" xfId="0" applyNumberFormat="1" applyFon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horizontal="left" vertical="center" wrapText="1" indent="1"/>
    </xf>
    <xf numFmtId="164" fontId="0" fillId="3" borderId="1" xfId="1" applyFont="1" applyFill="1" applyBorder="1"/>
    <xf numFmtId="166" fontId="0" fillId="3" borderId="0" xfId="0" applyNumberFormat="1" applyFill="1"/>
    <xf numFmtId="164" fontId="0" fillId="3" borderId="0" xfId="1" applyFont="1" applyFill="1" applyBorder="1"/>
    <xf numFmtId="0" fontId="0" fillId="4" borderId="3" xfId="0" applyFill="1" applyBorder="1" applyAlignment="1">
      <alignment vertical="center"/>
    </xf>
    <xf numFmtId="0" fontId="0" fillId="4" borderId="3" xfId="0" applyFill="1" applyBorder="1"/>
    <xf numFmtId="0" fontId="0" fillId="4" borderId="3" xfId="0" applyFill="1" applyBorder="1" applyAlignment="1">
      <alignment vertical="center" wrapText="1"/>
    </xf>
    <xf numFmtId="166" fontId="0" fillId="3" borderId="3" xfId="0" applyNumberFormat="1" applyFill="1" applyBorder="1"/>
    <xf numFmtId="166" fontId="0" fillId="3" borderId="3" xfId="1" applyNumberFormat="1" applyFont="1" applyFill="1" applyBorder="1" applyAlignment="1">
      <alignment vertical="center" wrapText="1"/>
    </xf>
    <xf numFmtId="164" fontId="0" fillId="3" borderId="3" xfId="1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/>
    </xf>
    <xf numFmtId="166" fontId="10" fillId="3" borderId="3" xfId="1" applyNumberFormat="1" applyFont="1" applyFill="1" applyBorder="1"/>
    <xf numFmtId="0" fontId="10" fillId="3" borderId="0" xfId="0" applyFont="1" applyFill="1"/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/>
    <xf numFmtId="166" fontId="10" fillId="2" borderId="3" xfId="1" applyNumberFormat="1" applyFont="1" applyFill="1" applyBorder="1"/>
    <xf numFmtId="0" fontId="10" fillId="2" borderId="0" xfId="0" applyFont="1" applyFill="1"/>
    <xf numFmtId="0" fontId="2" fillId="3" borderId="3" xfId="0" applyFont="1" applyFill="1" applyBorder="1" applyAlignment="1">
      <alignment vertical="center" wrapText="1"/>
    </xf>
    <xf numFmtId="166" fontId="2" fillId="3" borderId="3" xfId="1" applyNumberFormat="1" applyFont="1" applyFill="1" applyBorder="1" applyAlignment="1">
      <alignment vertical="center" wrapText="1"/>
    </xf>
    <xf numFmtId="164" fontId="2" fillId="3" borderId="3" xfId="1" applyFont="1" applyFill="1" applyBorder="1" applyAlignment="1">
      <alignment vertical="center" wrapText="1"/>
    </xf>
    <xf numFmtId="0" fontId="8" fillId="3" borderId="0" xfId="0" applyFont="1" applyFill="1"/>
    <xf numFmtId="166" fontId="1" fillId="3" borderId="3" xfId="1" applyNumberFormat="1" applyFont="1" applyFill="1" applyBorder="1" applyAlignment="1">
      <alignment vertical="center" wrapText="1"/>
    </xf>
    <xf numFmtId="166" fontId="9" fillId="3" borderId="3" xfId="1" applyNumberFormat="1" applyFont="1" applyFill="1" applyBorder="1" applyAlignment="1">
      <alignment vertical="center" wrapText="1"/>
    </xf>
    <xf numFmtId="166" fontId="9" fillId="0" borderId="3" xfId="1" applyNumberFormat="1" applyFont="1" applyBorder="1" applyAlignment="1">
      <alignment vertical="center" wrapText="1"/>
    </xf>
    <xf numFmtId="166" fontId="1" fillId="3" borderId="3" xfId="1" applyNumberFormat="1" applyFont="1" applyFill="1" applyBorder="1"/>
    <xf numFmtId="0" fontId="0" fillId="3" borderId="1" xfId="0" applyFill="1" applyBorder="1" applyAlignment="1">
      <alignment vertical="center"/>
    </xf>
    <xf numFmtId="0" fontId="2" fillId="3" borderId="1" xfId="0" applyFont="1" applyFill="1" applyBorder="1"/>
    <xf numFmtId="166" fontId="0" fillId="3" borderId="1" xfId="1" applyNumberFormat="1" applyFont="1" applyFill="1" applyBorder="1"/>
    <xf numFmtId="0" fontId="0" fillId="3" borderId="1" xfId="0" applyFill="1" applyBorder="1"/>
    <xf numFmtId="3" fontId="0" fillId="3" borderId="0" xfId="0" applyNumberFormat="1" applyFill="1"/>
    <xf numFmtId="166" fontId="2" fillId="3" borderId="3" xfId="0" applyNumberFormat="1" applyFont="1" applyFill="1" applyBorder="1"/>
    <xf numFmtId="0" fontId="10" fillId="0" borderId="3" xfId="0" applyFont="1" applyBorder="1" applyAlignment="1">
      <alignment horizontal="left" vertical="center" wrapText="1" indent="1"/>
    </xf>
    <xf numFmtId="166" fontId="10" fillId="0" borderId="3" xfId="1" applyNumberFormat="1" applyFont="1" applyBorder="1"/>
    <xf numFmtId="0" fontId="10" fillId="0" borderId="3" xfId="0" applyFont="1" applyBorder="1" applyAlignment="1">
      <alignment wrapText="1"/>
    </xf>
    <xf numFmtId="165" fontId="10" fillId="0" borderId="3" xfId="1" applyNumberFormat="1" applyFont="1" applyBorder="1"/>
    <xf numFmtId="0" fontId="9" fillId="0" borderId="2" xfId="0" applyFont="1" applyBorder="1"/>
    <xf numFmtId="0" fontId="10" fillId="0" borderId="2" xfId="0" applyFont="1" applyBorder="1"/>
    <xf numFmtId="0" fontId="10" fillId="0" borderId="1" xfId="0" applyFont="1" applyBorder="1"/>
    <xf numFmtId="0" fontId="2" fillId="7" borderId="2" xfId="0" applyFont="1" applyFill="1" applyBorder="1"/>
    <xf numFmtId="166" fontId="2" fillId="7" borderId="2" xfId="1" applyNumberFormat="1" applyFont="1" applyFill="1" applyBorder="1" applyAlignment="1">
      <alignment horizontal="right" wrapText="1"/>
    </xf>
    <xf numFmtId="0" fontId="2" fillId="7" borderId="2" xfId="1" applyNumberFormat="1" applyFont="1" applyFill="1" applyBorder="1"/>
    <xf numFmtId="0" fontId="2" fillId="0" borderId="0" xfId="0" applyFont="1" applyAlignment="1">
      <alignment wrapText="1"/>
    </xf>
    <xf numFmtId="0" fontId="2" fillId="7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0" fillId="3" borderId="1" xfId="0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2" fillId="7" borderId="6" xfId="1" applyNumberFormat="1" applyFont="1" applyFill="1" applyBorder="1"/>
    <xf numFmtId="0" fontId="2" fillId="0" borderId="5" xfId="0" applyFont="1" applyBorder="1"/>
    <xf numFmtId="0" fontId="2" fillId="3" borderId="5" xfId="0" applyFont="1" applyFill="1" applyBorder="1"/>
    <xf numFmtId="0" fontId="10" fillId="0" borderId="7" xfId="0" applyFont="1" applyBorder="1"/>
    <xf numFmtId="166" fontId="2" fillId="2" borderId="2" xfId="1" applyNumberFormat="1" applyFont="1" applyFill="1" applyBorder="1"/>
    <xf numFmtId="166" fontId="2" fillId="2" borderId="6" xfId="1" applyNumberFormat="1" applyFont="1" applyFill="1" applyBorder="1"/>
    <xf numFmtId="166" fontId="10" fillId="0" borderId="0" xfId="1" applyNumberFormat="1" applyFont="1" applyBorder="1"/>
    <xf numFmtId="0" fontId="0" fillId="0" borderId="2" xfId="0" applyBorder="1" applyAlignment="1">
      <alignment horizontal="left"/>
    </xf>
    <xf numFmtId="0" fontId="2" fillId="7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 indent="1"/>
    </xf>
    <xf numFmtId="166" fontId="0" fillId="3" borderId="1" xfId="1" applyNumberFormat="1" applyFont="1" applyFill="1" applyBorder="1" applyAlignment="1">
      <alignment vertical="center" wrapText="1"/>
    </xf>
    <xf numFmtId="166" fontId="2" fillId="3" borderId="1" xfId="1" applyNumberFormat="1" applyFont="1" applyFill="1" applyBorder="1" applyAlignment="1">
      <alignment vertical="center" wrapText="1"/>
    </xf>
    <xf numFmtId="166" fontId="1" fillId="3" borderId="1" xfId="1" applyNumberFormat="1" applyFont="1" applyFill="1" applyBorder="1" applyAlignment="1">
      <alignment vertical="center" wrapText="1"/>
    </xf>
    <xf numFmtId="166" fontId="0" fillId="0" borderId="1" xfId="1" applyNumberFormat="1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/>
    <xf numFmtId="166" fontId="9" fillId="3" borderId="1" xfId="1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6" fontId="9" fillId="0" borderId="1" xfId="1" applyNumberFormat="1" applyFont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0" fillId="5" borderId="4" xfId="0" applyFill="1" applyBorder="1" applyAlignment="1">
      <alignment wrapText="1"/>
    </xf>
    <xf numFmtId="0" fontId="0" fillId="5" borderId="4" xfId="0" applyFill="1" applyBorder="1"/>
    <xf numFmtId="0" fontId="2" fillId="5" borderId="4" xfId="0" applyFont="1" applyFill="1" applyBorder="1"/>
    <xf numFmtId="166" fontId="5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6" fontId="1" fillId="0" borderId="1" xfId="1" applyNumberFormat="1" applyFont="1" applyBorder="1" applyAlignment="1">
      <alignment vertical="center" wrapText="1"/>
    </xf>
    <xf numFmtId="166" fontId="9" fillId="6" borderId="1" xfId="1" applyNumberFormat="1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166" fontId="7" fillId="3" borderId="1" xfId="0" applyNumberFormat="1" applyFont="1" applyFill="1" applyBorder="1" applyAlignment="1" applyProtection="1">
      <alignment vertical="center"/>
      <protection locked="0"/>
    </xf>
    <xf numFmtId="166" fontId="9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166" fontId="0" fillId="0" borderId="1" xfId="1" applyNumberFormat="1" applyFont="1" applyBorder="1" applyAlignment="1">
      <alignment vertical="center"/>
    </xf>
    <xf numFmtId="166" fontId="2" fillId="5" borderId="4" xfId="1" applyNumberFormat="1" applyFont="1" applyFill="1" applyBorder="1" applyAlignment="1">
      <alignment vertical="center"/>
    </xf>
    <xf numFmtId="166" fontId="2" fillId="5" borderId="8" xfId="1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166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1" xfId="0" quotePrefix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6" fontId="10" fillId="0" borderId="1" xfId="1" applyNumberFormat="1" applyFont="1" applyBorder="1" applyAlignment="1">
      <alignment vertical="center"/>
    </xf>
    <xf numFmtId="165" fontId="10" fillId="0" borderId="1" xfId="1" applyNumberFormat="1" applyFont="1" applyBorder="1" applyAlignment="1">
      <alignment vertical="center"/>
    </xf>
    <xf numFmtId="166" fontId="0" fillId="0" borderId="2" xfId="1" applyNumberFormat="1" applyFont="1" applyBorder="1" applyAlignment="1">
      <alignment vertical="center"/>
    </xf>
    <xf numFmtId="164" fontId="0" fillId="0" borderId="2" xfId="1" applyFont="1" applyBorder="1" applyAlignment="1">
      <alignment vertical="center"/>
    </xf>
    <xf numFmtId="164" fontId="0" fillId="0" borderId="6" xfId="1" applyFont="1" applyBorder="1" applyAlignment="1">
      <alignment vertical="center"/>
    </xf>
    <xf numFmtId="14" fontId="0" fillId="0" borderId="1" xfId="0" quotePrefix="1" applyNumberForma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164" fontId="2" fillId="0" borderId="5" xfId="1" applyFont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166" fontId="9" fillId="0" borderId="2" xfId="1" applyNumberFormat="1" applyFont="1" applyBorder="1" applyAlignment="1">
      <alignment vertical="center"/>
    </xf>
    <xf numFmtId="166" fontId="6" fillId="0" borderId="2" xfId="1" applyNumberFormat="1" applyFont="1" applyBorder="1" applyAlignment="1">
      <alignment vertical="center"/>
    </xf>
    <xf numFmtId="166" fontId="6" fillId="0" borderId="6" xfId="1" applyNumberFormat="1" applyFont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166" fontId="8" fillId="0" borderId="5" xfId="1" applyNumberFormat="1" applyFont="1" applyBorder="1" applyAlignment="1">
      <alignment vertical="center"/>
    </xf>
    <xf numFmtId="0" fontId="0" fillId="3" borderId="3" xfId="0" applyFill="1" applyBorder="1" applyAlignment="1">
      <alignment horizontal="left" vertical="center"/>
    </xf>
    <xf numFmtId="166" fontId="0" fillId="3" borderId="0" xfId="1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166" fontId="2" fillId="3" borderId="2" xfId="1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166" fontId="0" fillId="3" borderId="1" xfId="1" applyNumberFormat="1" applyFont="1" applyFill="1" applyBorder="1" applyAlignment="1">
      <alignment vertical="center"/>
    </xf>
    <xf numFmtId="14" fontId="0" fillId="3" borderId="1" xfId="0" quotePrefix="1" applyNumberFormat="1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0" fillId="3" borderId="1" xfId="0" quotePrefix="1" applyFill="1" applyBorder="1" applyAlignment="1">
      <alignment vertical="center"/>
    </xf>
    <xf numFmtId="166" fontId="1" fillId="3" borderId="1" xfId="1" applyNumberFormat="1" applyFont="1" applyFill="1" applyBorder="1" applyAlignment="1">
      <alignment vertical="center"/>
    </xf>
    <xf numFmtId="166" fontId="2" fillId="3" borderId="1" xfId="1" applyNumberFormat="1" applyFont="1" applyFill="1" applyBorder="1" applyAlignment="1">
      <alignment vertical="center"/>
    </xf>
    <xf numFmtId="164" fontId="0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166" fontId="0" fillId="3" borderId="1" xfId="0" applyNumberFormat="1" applyFill="1" applyBorder="1" applyAlignment="1">
      <alignment vertical="center"/>
    </xf>
    <xf numFmtId="14" fontId="0" fillId="3" borderId="1" xfId="0" quotePrefix="1" applyNumberFormat="1" applyFill="1" applyBorder="1" applyAlignment="1">
      <alignment horizontal="left" vertical="center"/>
    </xf>
    <xf numFmtId="0" fontId="9" fillId="3" borderId="1" xfId="0" quotePrefix="1" applyFont="1" applyFill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/>
    </xf>
    <xf numFmtId="14" fontId="9" fillId="3" borderId="1" xfId="0" applyNumberFormat="1" applyFont="1" applyFill="1" applyBorder="1" applyAlignment="1">
      <alignment vertical="center"/>
    </xf>
    <xf numFmtId="0" fontId="0" fillId="3" borderId="1" xfId="0" quotePrefix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66" fontId="2" fillId="3" borderId="1" xfId="0" applyNumberFormat="1" applyFont="1" applyFill="1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14" fontId="0" fillId="0" borderId="1" xfId="0" quotePrefix="1" applyNumberFormat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166" fontId="9" fillId="3" borderId="1" xfId="1" applyNumberFormat="1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0" fillId="3" borderId="0" xfId="0" applyFill="1" applyAlignment="1">
      <alignment wrapText="1"/>
    </xf>
    <xf numFmtId="0" fontId="9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0" borderId="0" xfId="0" applyFont="1"/>
    <xf numFmtId="0" fontId="2" fillId="8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/>
    <xf numFmtId="166" fontId="6" fillId="3" borderId="1" xfId="1" applyNumberFormat="1" applyFont="1" applyFill="1" applyBorder="1" applyAlignment="1">
      <alignment vertical="center"/>
    </xf>
    <xf numFmtId="0" fontId="6" fillId="3" borderId="1" xfId="0" quotePrefix="1" applyFont="1" applyFill="1" applyBorder="1" applyAlignment="1">
      <alignment vertical="center"/>
    </xf>
    <xf numFmtId="164" fontId="6" fillId="3" borderId="1" xfId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/>
    <xf numFmtId="166" fontId="13" fillId="3" borderId="1" xfId="1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14" fontId="13" fillId="3" borderId="1" xfId="0" quotePrefix="1" applyNumberFormat="1" applyFont="1" applyFill="1" applyBorder="1" applyAlignment="1">
      <alignment vertical="center"/>
    </xf>
    <xf numFmtId="14" fontId="13" fillId="3" borderId="1" xfId="0" quotePrefix="1" applyNumberFormat="1" applyFont="1" applyFill="1" applyBorder="1" applyAlignment="1">
      <alignment horizontal="left" vertical="center"/>
    </xf>
    <xf numFmtId="0" fontId="13" fillId="3" borderId="1" xfId="0" quotePrefix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wrapText="1"/>
    </xf>
    <xf numFmtId="0" fontId="14" fillId="0" borderId="0" xfId="0" applyFont="1"/>
    <xf numFmtId="0" fontId="14" fillId="3" borderId="0" xfId="0" applyFont="1" applyFill="1"/>
    <xf numFmtId="166" fontId="14" fillId="3" borderId="1" xfId="0" applyNumberFormat="1" applyFont="1" applyFill="1" applyBorder="1" applyAlignment="1">
      <alignment vertical="center"/>
    </xf>
    <xf numFmtId="0" fontId="13" fillId="0" borderId="1" xfId="0" quotePrefix="1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9" fillId="2" borderId="0" xfId="0" applyFont="1" applyFill="1" applyAlignment="1">
      <alignment wrapText="1"/>
    </xf>
    <xf numFmtId="14" fontId="9" fillId="3" borderId="1" xfId="0" quotePrefix="1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7" borderId="2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5" borderId="4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0" fillId="5" borderId="4" xfId="0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2" xfId="0" applyBorder="1" applyAlignment="1">
      <alignment vertical="top"/>
    </xf>
    <xf numFmtId="0" fontId="10" fillId="0" borderId="1" xfId="0" applyFont="1" applyBorder="1" applyAlignment="1">
      <alignment vertical="top"/>
    </xf>
    <xf numFmtId="0" fontId="2" fillId="3" borderId="0" xfId="0" applyFont="1" applyFill="1" applyAlignment="1">
      <alignment vertical="top"/>
    </xf>
    <xf numFmtId="0" fontId="9" fillId="3" borderId="1" xfId="0" applyFont="1" applyFill="1" applyBorder="1" applyAlignment="1">
      <alignment vertical="top"/>
    </xf>
    <xf numFmtId="0" fontId="2" fillId="7" borderId="2" xfId="0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166" fontId="2" fillId="7" borderId="2" xfId="1" applyNumberFormat="1" applyFont="1" applyFill="1" applyBorder="1" applyAlignment="1">
      <alignment horizontal="right" vertical="top" wrapText="1"/>
    </xf>
    <xf numFmtId="0" fontId="2" fillId="7" borderId="2" xfId="1" applyNumberFormat="1" applyFont="1" applyFill="1" applyBorder="1" applyAlignment="1">
      <alignment vertical="top"/>
    </xf>
    <xf numFmtId="0" fontId="2" fillId="7" borderId="6" xfId="1" applyNumberFormat="1" applyFont="1" applyFill="1" applyBorder="1" applyAlignment="1">
      <alignment vertical="top"/>
    </xf>
    <xf numFmtId="0" fontId="2" fillId="7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6" fontId="2" fillId="5" borderId="4" xfId="1" applyNumberFormat="1" applyFont="1" applyFill="1" applyBorder="1" applyAlignment="1">
      <alignment vertical="top"/>
    </xf>
    <xf numFmtId="166" fontId="2" fillId="5" borderId="8" xfId="1" applyNumberFormat="1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vertical="top" wrapText="1"/>
    </xf>
    <xf numFmtId="166" fontId="0" fillId="0" borderId="0" xfId="1" applyNumberFormat="1" applyFont="1" applyAlignment="1">
      <alignment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left" vertical="top"/>
    </xf>
    <xf numFmtId="166" fontId="10" fillId="0" borderId="1" xfId="1" applyNumberFormat="1" applyFont="1" applyBorder="1" applyAlignment="1">
      <alignment vertical="top"/>
    </xf>
    <xf numFmtId="0" fontId="0" fillId="5" borderId="4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166" fontId="0" fillId="0" borderId="2" xfId="1" applyNumberFormat="1" applyFont="1" applyBorder="1" applyAlignment="1">
      <alignment vertical="top"/>
    </xf>
    <xf numFmtId="164" fontId="0" fillId="0" borderId="2" xfId="1" applyFont="1" applyBorder="1" applyAlignment="1">
      <alignment vertical="top"/>
    </xf>
    <xf numFmtId="164" fontId="0" fillId="0" borderId="6" xfId="1" applyFont="1" applyBorder="1" applyAlignment="1">
      <alignment vertical="top"/>
    </xf>
    <xf numFmtId="14" fontId="0" fillId="0" borderId="1" xfId="0" quotePrefix="1" applyNumberFormat="1" applyBorder="1" applyAlignment="1">
      <alignment vertical="top"/>
    </xf>
    <xf numFmtId="0" fontId="2" fillId="0" borderId="1" xfId="0" applyFont="1" applyBorder="1" applyAlignment="1">
      <alignment vertical="top" wrapText="1"/>
    </xf>
    <xf numFmtId="166" fontId="2" fillId="0" borderId="1" xfId="1" applyNumberFormat="1" applyFont="1" applyBorder="1" applyAlignment="1">
      <alignment vertical="top"/>
    </xf>
    <xf numFmtId="164" fontId="2" fillId="0" borderId="1" xfId="1" applyFont="1" applyBorder="1" applyAlignment="1">
      <alignment vertical="top"/>
    </xf>
    <xf numFmtId="164" fontId="2" fillId="0" borderId="5" xfId="1" applyFont="1" applyBorder="1" applyAlignment="1">
      <alignment vertical="top"/>
    </xf>
    <xf numFmtId="166" fontId="2" fillId="0" borderId="0" xfId="1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166" fontId="8" fillId="0" borderId="1" xfId="1" applyNumberFormat="1" applyFont="1" applyBorder="1" applyAlignment="1">
      <alignment vertical="top"/>
    </xf>
    <xf numFmtId="166" fontId="8" fillId="0" borderId="5" xfId="1" applyNumberFormat="1" applyFont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3" xfId="0" applyFill="1" applyBorder="1" applyAlignment="1">
      <alignment horizontal="left" vertical="top"/>
    </xf>
    <xf numFmtId="0" fontId="2" fillId="3" borderId="0" xfId="0" applyFont="1" applyFill="1" applyAlignment="1">
      <alignment vertical="top" wrapText="1"/>
    </xf>
    <xf numFmtId="166" fontId="0" fillId="3" borderId="0" xfId="1" applyNumberFormat="1" applyFont="1" applyFill="1" applyAlignment="1">
      <alignment vertical="top"/>
    </xf>
    <xf numFmtId="0" fontId="0" fillId="3" borderId="0" xfId="0" applyFill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3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166" fontId="0" fillId="2" borderId="1" xfId="1" applyNumberFormat="1" applyFont="1" applyFill="1" applyBorder="1" applyAlignment="1">
      <alignment horizontal="left" vertical="center"/>
    </xf>
    <xf numFmtId="166" fontId="0" fillId="2" borderId="1" xfId="1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vertical="top"/>
    </xf>
    <xf numFmtId="0" fontId="9" fillId="3" borderId="1" xfId="0" applyFont="1" applyFill="1" applyBorder="1" applyAlignment="1">
      <alignment horizontal="right" vertical="top"/>
    </xf>
    <xf numFmtId="0" fontId="9" fillId="3" borderId="1" xfId="0" applyFont="1" applyFill="1" applyBorder="1" applyAlignment="1">
      <alignment horizontal="right" vertical="center"/>
    </xf>
    <xf numFmtId="14" fontId="9" fillId="3" borderId="1" xfId="0" quotePrefix="1" applyNumberFormat="1" applyFont="1" applyFill="1" applyBorder="1" applyAlignment="1">
      <alignment horizontal="right" vertical="center"/>
    </xf>
    <xf numFmtId="0" fontId="9" fillId="3" borderId="1" xfId="0" quotePrefix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/>
    </xf>
    <xf numFmtId="166" fontId="9" fillId="3" borderId="2" xfId="1" applyNumberFormat="1" applyFont="1" applyFill="1" applyBorder="1" applyAlignment="1">
      <alignment vertical="top"/>
    </xf>
    <xf numFmtId="166" fontId="9" fillId="3" borderId="6" xfId="1" applyNumberFormat="1" applyFont="1" applyFill="1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0" fillId="3" borderId="3" xfId="0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0" fontId="2" fillId="7" borderId="1" xfId="0" applyFont="1" applyFill="1" applyBorder="1" applyAlignment="1">
      <alignment vertical="top" wrapText="1"/>
    </xf>
    <xf numFmtId="0" fontId="0" fillId="0" borderId="8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166" fontId="9" fillId="3" borderId="1" xfId="1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164" fontId="0" fillId="0" borderId="1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4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166" fontId="9" fillId="3" borderId="1" xfId="0" applyNumberFormat="1" applyFont="1" applyFill="1" applyBorder="1" applyAlignment="1">
      <alignment vertical="center"/>
    </xf>
    <xf numFmtId="0" fontId="3" fillId="5" borderId="1" xfId="0" applyFont="1" applyFill="1" applyBorder="1"/>
    <xf numFmtId="0" fontId="18" fillId="0" borderId="2" xfId="0" applyFont="1" applyBorder="1" applyAlignment="1">
      <alignment wrapText="1"/>
    </xf>
    <xf numFmtId="0" fontId="18" fillId="0" borderId="2" xfId="0" applyFont="1" applyBorder="1"/>
    <xf numFmtId="165" fontId="18" fillId="0" borderId="2" xfId="1" applyNumberFormat="1" applyFont="1" applyBorder="1"/>
    <xf numFmtId="0" fontId="18" fillId="0" borderId="3" xfId="0" applyFont="1" applyBorder="1" applyAlignment="1">
      <alignment wrapText="1"/>
    </xf>
    <xf numFmtId="0" fontId="18" fillId="0" borderId="3" xfId="0" applyFont="1" applyBorder="1"/>
    <xf numFmtId="165" fontId="18" fillId="3" borderId="3" xfId="1" applyNumberFormat="1" applyFont="1" applyFill="1" applyBorder="1"/>
    <xf numFmtId="165" fontId="18" fillId="0" borderId="3" xfId="1" applyNumberFormat="1" applyFont="1" applyBorder="1"/>
    <xf numFmtId="165" fontId="19" fillId="3" borderId="3" xfId="1" applyNumberFormat="1" applyFont="1" applyFill="1" applyBorder="1"/>
    <xf numFmtId="0" fontId="18" fillId="0" borderId="4" xfId="0" applyFont="1" applyBorder="1"/>
    <xf numFmtId="165" fontId="18" fillId="0" borderId="4" xfId="1" applyNumberFormat="1" applyFont="1" applyBorder="1"/>
    <xf numFmtId="165" fontId="18" fillId="3" borderId="4" xfId="1" applyNumberFormat="1" applyFont="1" applyFill="1" applyBorder="1"/>
    <xf numFmtId="0" fontId="0" fillId="9" borderId="1" xfId="0" applyFill="1" applyBorder="1"/>
    <xf numFmtId="0" fontId="3" fillId="9" borderId="2" xfId="0" applyFont="1" applyFill="1" applyBorder="1"/>
    <xf numFmtId="0" fontId="3" fillId="9" borderId="0" xfId="0" applyFont="1" applyFill="1"/>
    <xf numFmtId="165" fontId="3" fillId="9" borderId="2" xfId="1" applyNumberFormat="1" applyFont="1" applyFill="1" applyBorder="1"/>
    <xf numFmtId="165" fontId="3" fillId="9" borderId="1" xfId="1" applyNumberFormat="1" applyFont="1" applyFill="1" applyBorder="1"/>
    <xf numFmtId="0" fontId="2" fillId="3" borderId="10" xfId="0" applyFont="1" applyFill="1" applyBorder="1"/>
    <xf numFmtId="165" fontId="2" fillId="3" borderId="2" xfId="1" applyNumberFormat="1" applyFont="1" applyFill="1" applyBorder="1"/>
    <xf numFmtId="0" fontId="0" fillId="3" borderId="2" xfId="0" applyFill="1" applyBorder="1"/>
    <xf numFmtId="0" fontId="4" fillId="5" borderId="1" xfId="0" applyFont="1" applyFill="1" applyBorder="1"/>
    <xf numFmtId="0" fontId="20" fillId="0" borderId="2" xfId="0" applyFont="1" applyBorder="1" applyAlignment="1">
      <alignment vertical="top" wrapText="1"/>
    </xf>
    <xf numFmtId="0" fontId="20" fillId="0" borderId="2" xfId="0" applyFont="1" applyBorder="1" applyAlignment="1">
      <alignment vertical="top"/>
    </xf>
    <xf numFmtId="165" fontId="20" fillId="0" borderId="2" xfId="1" applyNumberFormat="1" applyFont="1" applyBorder="1" applyAlignment="1">
      <alignment vertical="top"/>
    </xf>
    <xf numFmtId="0" fontId="20" fillId="0" borderId="3" xfId="0" applyFont="1" applyBorder="1" applyAlignment="1">
      <alignment vertical="top" wrapText="1"/>
    </xf>
    <xf numFmtId="0" fontId="20" fillId="0" borderId="3" xfId="0" applyFont="1" applyBorder="1" applyAlignment="1">
      <alignment vertical="top"/>
    </xf>
    <xf numFmtId="165" fontId="20" fillId="0" borderId="3" xfId="1" applyNumberFormat="1" applyFont="1" applyBorder="1" applyAlignment="1">
      <alignment vertical="top"/>
    </xf>
    <xf numFmtId="165" fontId="20" fillId="0" borderId="3" xfId="1" applyNumberFormat="1" applyFont="1" applyBorder="1"/>
    <xf numFmtId="165" fontId="4" fillId="5" borderId="1" xfId="1" applyNumberFormat="1" applyFont="1" applyFill="1" applyBorder="1"/>
    <xf numFmtId="0" fontId="0" fillId="3" borderId="11" xfId="0" applyFill="1" applyBorder="1"/>
    <xf numFmtId="0" fontId="2" fillId="3" borderId="11" xfId="0" applyFont="1" applyFill="1" applyBorder="1"/>
    <xf numFmtId="165" fontId="2" fillId="3" borderId="11" xfId="1" applyNumberFormat="1" applyFont="1" applyFill="1" applyBorder="1"/>
    <xf numFmtId="0" fontId="4" fillId="0" borderId="1" xfId="0" applyFont="1" applyBorder="1"/>
    <xf numFmtId="0" fontId="20" fillId="3" borderId="11" xfId="0" applyFont="1" applyFill="1" applyBorder="1"/>
    <xf numFmtId="165" fontId="20" fillId="3" borderId="11" xfId="1" applyNumberFormat="1" applyFont="1" applyFill="1" applyBorder="1"/>
    <xf numFmtId="0" fontId="20" fillId="3" borderId="2" xfId="0" applyFont="1" applyFill="1" applyBorder="1"/>
    <xf numFmtId="165" fontId="20" fillId="3" borderId="2" xfId="1" applyNumberFormat="1" applyFont="1" applyFill="1" applyBorder="1"/>
    <xf numFmtId="0" fontId="0" fillId="3" borderId="4" xfId="0" applyFill="1" applyBorder="1"/>
    <xf numFmtId="0" fontId="20" fillId="3" borderId="4" xfId="0" applyFont="1" applyFill="1" applyBorder="1"/>
    <xf numFmtId="165" fontId="20" fillId="0" borderId="4" xfId="1" applyNumberFormat="1" applyFont="1" applyBorder="1"/>
    <xf numFmtId="165" fontId="2" fillId="5" borderId="1" xfId="1" applyNumberFormat="1" applyFont="1" applyFill="1" applyBorder="1"/>
    <xf numFmtId="165" fontId="2" fillId="3" borderId="1" xfId="1" applyNumberFormat="1" applyFont="1" applyFill="1" applyBorder="1"/>
    <xf numFmtId="165" fontId="2" fillId="3" borderId="3" xfId="1" applyNumberFormat="1" applyFont="1" applyFill="1" applyBorder="1"/>
    <xf numFmtId="0" fontId="18" fillId="3" borderId="2" xfId="0" applyFont="1" applyFill="1" applyBorder="1"/>
    <xf numFmtId="165" fontId="18" fillId="3" borderId="2" xfId="1" applyNumberFormat="1" applyFont="1" applyFill="1" applyBorder="1" applyAlignment="1"/>
    <xf numFmtId="0" fontId="18" fillId="3" borderId="3" xfId="0" applyFont="1" applyFill="1" applyBorder="1"/>
    <xf numFmtId="165" fontId="18" fillId="3" borderId="3" xfId="1" applyNumberFormat="1" applyFont="1" applyFill="1" applyBorder="1" applyAlignment="1"/>
    <xf numFmtId="0" fontId="18" fillId="3" borderId="3" xfId="0" applyFont="1" applyFill="1" applyBorder="1" applyAlignment="1">
      <alignment wrapText="1"/>
    </xf>
    <xf numFmtId="165" fontId="18" fillId="3" borderId="3" xfId="0" applyNumberFormat="1" applyFont="1" applyFill="1" applyBorder="1"/>
    <xf numFmtId="0" fontId="0" fillId="3" borderId="7" xfId="0" applyFill="1" applyBorder="1"/>
    <xf numFmtId="0" fontId="21" fillId="3" borderId="3" xfId="0" applyFont="1" applyFill="1" applyBorder="1" applyAlignment="1">
      <alignment horizontal="left" vertical="center" wrapText="1" readingOrder="1"/>
    </xf>
    <xf numFmtId="0" fontId="18" fillId="3" borderId="3" xfId="0" applyFont="1" applyFill="1" applyBorder="1" applyAlignment="1">
      <alignment vertical="top"/>
    </xf>
    <xf numFmtId="165" fontId="21" fillId="3" borderId="3" xfId="1" applyNumberFormat="1" applyFont="1" applyFill="1" applyBorder="1" applyAlignment="1">
      <alignment horizontal="left" vertical="top" wrapText="1" readingOrder="1"/>
    </xf>
    <xf numFmtId="0" fontId="18" fillId="3" borderId="0" xfId="0" applyFont="1" applyFill="1"/>
    <xf numFmtId="0" fontId="0" fillId="0" borderId="7" xfId="0" applyBorder="1"/>
    <xf numFmtId="0" fontId="18" fillId="3" borderId="0" xfId="0" applyFont="1" applyFill="1" applyAlignment="1">
      <alignment wrapText="1"/>
    </xf>
    <xf numFmtId="0" fontId="18" fillId="0" borderId="0" xfId="0" applyFont="1"/>
    <xf numFmtId="0" fontId="22" fillId="3" borderId="4" xfId="0" applyFont="1" applyFill="1" applyBorder="1"/>
    <xf numFmtId="0" fontId="3" fillId="3" borderId="4" xfId="0" applyFont="1" applyFill="1" applyBorder="1"/>
    <xf numFmtId="165" fontId="3" fillId="3" borderId="4" xfId="1" applyNumberFormat="1" applyFont="1" applyFill="1" applyBorder="1"/>
    <xf numFmtId="165" fontId="3" fillId="5" borderId="1" xfId="1" applyNumberFormat="1" applyFont="1" applyFill="1" applyBorder="1"/>
    <xf numFmtId="0" fontId="3" fillId="0" borderId="3" xfId="0" applyFont="1" applyBorder="1"/>
    <xf numFmtId="165" fontId="3" fillId="0" borderId="3" xfId="1" applyNumberFormat="1" applyFont="1" applyBorder="1"/>
    <xf numFmtId="0" fontId="18" fillId="3" borderId="4" xfId="0" applyFont="1" applyFill="1" applyBorder="1"/>
    <xf numFmtId="165" fontId="0" fillId="0" borderId="2" xfId="1" applyNumberFormat="1" applyFont="1" applyBorder="1"/>
    <xf numFmtId="165" fontId="0" fillId="0" borderId="1" xfId="0" applyNumberForma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2" fillId="0" borderId="3" xfId="1" applyNumberFormat="1" applyFont="1" applyBorder="1"/>
    <xf numFmtId="165" fontId="2" fillId="0" borderId="1" xfId="0" applyNumberFormat="1" applyFont="1" applyBorder="1"/>
    <xf numFmtId="166" fontId="2" fillId="2" borderId="1" xfId="1" applyNumberFormat="1" applyFont="1" applyFill="1" applyBorder="1" applyAlignment="1">
      <alignment vertical="top"/>
    </xf>
    <xf numFmtId="0" fontId="9" fillId="3" borderId="0" xfId="0" applyFont="1" applyFill="1" applyAlignment="1">
      <alignment horizontal="right" vertical="center"/>
    </xf>
    <xf numFmtId="166" fontId="2" fillId="3" borderId="1" xfId="1" applyNumberFormat="1" applyFont="1" applyFill="1" applyBorder="1" applyAlignment="1">
      <alignment vertical="top"/>
    </xf>
    <xf numFmtId="0" fontId="0" fillId="5" borderId="4" xfId="0" applyFill="1" applyBorder="1" applyAlignment="1">
      <alignment horizontal="left" vertical="top"/>
    </xf>
    <xf numFmtId="0" fontId="0" fillId="5" borderId="8" xfId="0" applyFill="1" applyBorder="1" applyAlignment="1">
      <alignment horizontal="right" vertical="top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right" vertical="top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/>
    </xf>
    <xf numFmtId="166" fontId="2" fillId="5" borderId="1" xfId="1" applyNumberFormat="1" applyFont="1" applyFill="1" applyBorder="1" applyAlignment="1">
      <alignment vertical="top"/>
    </xf>
    <xf numFmtId="165" fontId="0" fillId="3" borderId="1" xfId="1" applyNumberFormat="1" applyFont="1" applyFill="1" applyBorder="1" applyAlignment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left" vertical="top"/>
    </xf>
    <xf numFmtId="0" fontId="3" fillId="3" borderId="3" xfId="0" applyFont="1" applyFill="1" applyBorder="1" applyAlignment="1">
      <alignment wrapText="1"/>
    </xf>
    <xf numFmtId="0" fontId="23" fillId="3" borderId="1" xfId="0" applyFont="1" applyFill="1" applyBorder="1"/>
    <xf numFmtId="0" fontId="3" fillId="3" borderId="1" xfId="0" applyFont="1" applyFill="1" applyBorder="1" applyAlignment="1">
      <alignment wrapText="1"/>
    </xf>
    <xf numFmtId="165" fontId="23" fillId="3" borderId="1" xfId="1" applyNumberFormat="1" applyFont="1" applyFill="1" applyBorder="1"/>
    <xf numFmtId="0" fontId="3" fillId="3" borderId="1" xfId="0" applyFont="1" applyFill="1" applyBorder="1"/>
    <xf numFmtId="164" fontId="0" fillId="0" borderId="0" xfId="1" applyFont="1"/>
    <xf numFmtId="43" fontId="0" fillId="0" borderId="0" xfId="0" applyNumberFormat="1"/>
    <xf numFmtId="0" fontId="10" fillId="3" borderId="0" xfId="0" applyFont="1" applyFill="1" applyAlignment="1">
      <alignment horizontal="right" vertical="center"/>
    </xf>
    <xf numFmtId="165" fontId="1" fillId="3" borderId="1" xfId="1" applyNumberFormat="1" applyFont="1" applyFill="1" applyBorder="1" applyAlignment="1"/>
    <xf numFmtId="0" fontId="12" fillId="0" borderId="0" xfId="0" applyFont="1" applyAlignment="1">
      <alignment horizontal="center" wrapText="1"/>
    </xf>
    <xf numFmtId="0" fontId="12" fillId="0" borderId="9" xfId="0" applyFont="1" applyBorder="1" applyAlignment="1">
      <alignment horizontal="center" wrapText="1"/>
    </xf>
  </cellXfs>
  <cellStyles count="20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3 2" xfId="5" xr:uid="{00000000-0005-0000-0000-000004000000}"/>
    <cellStyle name="Comma 3" xfId="6" xr:uid="{00000000-0005-0000-0000-000005000000}"/>
    <cellStyle name="Comma 4" xfId="7" xr:uid="{00000000-0005-0000-0000-000006000000}"/>
    <cellStyle name="Comma 6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2 3" xfId="11" xr:uid="{00000000-0005-0000-0000-00000B000000}"/>
    <cellStyle name="Normal 2 3 2" xfId="12" xr:uid="{00000000-0005-0000-0000-00000C000000}"/>
    <cellStyle name="Normal 3" xfId="13" xr:uid="{00000000-0005-0000-0000-00000D000000}"/>
    <cellStyle name="Normal 4" xfId="14" xr:uid="{00000000-0005-0000-0000-00000E000000}"/>
    <cellStyle name="Percent 10 2" xfId="15" xr:uid="{00000000-0005-0000-0000-00000F000000}"/>
    <cellStyle name="Percent 2" xfId="16" xr:uid="{00000000-0005-0000-0000-000010000000}"/>
    <cellStyle name="Percent 2 2" xfId="17" xr:uid="{00000000-0005-0000-0000-000011000000}"/>
    <cellStyle name="Percent 2 3" xfId="18" xr:uid="{00000000-0005-0000-0000-000012000000}"/>
    <cellStyle name="Percent 2 3 2" xfId="19" xr:uid="{00000000-0005-0000-0000-000013000000}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phalalegovza-my.sharepoint.com/personal/100621_lephalale_gov_za/Documents/Desktop/Policy%20review%20notes/Copy%20of%20CAPEX%20BUDGET%202023-%2024%20FINAL%20DRAFT.xlsx" TargetMode="External"/><Relationship Id="rId1" Type="http://schemas.openxmlformats.org/officeDocument/2006/relationships/externalLinkPath" Target="https://lephalalegovza-my.sharepoint.com/personal/100621_lephalale_gov_za/Documents/Desktop/Policy%20review%20notes/Copy%20of%20CAPEX%20BUDGET%202023-%2024%20FINAL%20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phalalegovza-my.sharepoint.com/personal/100621_lephalale_gov_za/Documents/Desktop/Policy%20review%20notes/Copy%20of%20PROCUREMENT%20%20PLAN%20-%202022-%2020223%20%20Q2.xlsx" TargetMode="External"/><Relationship Id="rId1" Type="http://schemas.openxmlformats.org/officeDocument/2006/relationships/externalLinkPath" Target="https://lephalalegovza-my.sharepoint.com/personal/100621_lephalale_gov_za/Documents/Desktop/Policy%20review%20notes/Copy%20of%20PROCUREMENT%20%20PLAN%20-%202022-%2020223%20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1 (2)"/>
      <sheetName val="Sheet3"/>
      <sheetName val="Sheet4"/>
      <sheetName val="Sheet3 (2)"/>
      <sheetName val="Sheet3 (3)"/>
      <sheetName val="Sheet3 (4)"/>
      <sheetName val="DRAFT REPORT "/>
      <sheetName val="DRAFT REPORT  (2)"/>
      <sheetName val="GRANTS "/>
      <sheetName val="CAPEX "/>
      <sheetName val="CAPEX  F "/>
      <sheetName val="CONTACTED SERVICES "/>
      <sheetName val="Sheet2"/>
      <sheetName val="CONTACTED SERVICES  (2)"/>
      <sheetName val="GRANTS  F "/>
      <sheetName val="CONTRACTED SERVICES   F "/>
      <sheetName val="Sheet9"/>
      <sheetName val="Transfers &amp; Subsidies F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B3" t="str">
            <v>Extension and Augmentation of water supply in Witpoort RWS  6</v>
          </cell>
          <cell r="D3">
            <v>3892681.9</v>
          </cell>
        </row>
        <row r="4">
          <cell r="B4" t="str">
            <v xml:space="preserve">Establishment of transfer stations in the rural villages </v>
          </cell>
          <cell r="D4">
            <v>31980275.359999999</v>
          </cell>
        </row>
        <row r="5">
          <cell r="B5" t="str">
            <v>Marapong sports, arts and culture precinct phase 2</v>
          </cell>
          <cell r="D5">
            <v>10000000</v>
          </cell>
        </row>
        <row r="6">
          <cell r="B6" t="str">
            <v xml:space="preserve">Highmast installation in Various villages </v>
          </cell>
          <cell r="D6">
            <v>3267692.94</v>
          </cell>
          <cell r="E6">
            <v>11316727.779999999</v>
          </cell>
        </row>
        <row r="25">
          <cell r="D25">
            <v>21226000</v>
          </cell>
        </row>
        <row r="26">
          <cell r="D26">
            <v>10000000</v>
          </cell>
        </row>
        <row r="38">
          <cell r="B38" t="str">
            <v>Asbestos Cutting Machine</v>
          </cell>
          <cell r="C38" t="str">
            <v xml:space="preserve">Water </v>
          </cell>
          <cell r="D38">
            <v>100000</v>
          </cell>
        </row>
        <row r="39">
          <cell r="B39" t="str">
            <v>Jack Hammer (Makita Demolition Hammer)</v>
          </cell>
          <cell r="C39" t="str">
            <v xml:space="preserve">Water </v>
          </cell>
          <cell r="D39">
            <v>150000</v>
          </cell>
        </row>
        <row r="43">
          <cell r="C43" t="str">
            <v xml:space="preserve">Corporate Services </v>
          </cell>
        </row>
        <row r="44">
          <cell r="B44" t="str">
            <v xml:space="preserve">Computer  Equipment </v>
          </cell>
        </row>
        <row r="47">
          <cell r="B47" t="str">
            <v>1 X Compactor trucks</v>
          </cell>
        </row>
        <row r="48">
          <cell r="B48" t="str">
            <v>1 x Skip loader truck</v>
          </cell>
        </row>
        <row r="49">
          <cell r="B49" t="str">
            <v xml:space="preserve">Tractor </v>
          </cell>
          <cell r="C49" t="str">
            <v xml:space="preserve">social - waste </v>
          </cell>
          <cell r="D49">
            <v>700000</v>
          </cell>
        </row>
        <row r="50">
          <cell r="B50" t="str">
            <v xml:space="preserve">TLB  + Detagible Broom </v>
          </cell>
          <cell r="C50" t="str">
            <v xml:space="preserve">Public  work </v>
          </cell>
          <cell r="D50">
            <v>1720000</v>
          </cell>
        </row>
        <row r="51">
          <cell r="B51" t="str">
            <v xml:space="preserve">Trailor for Roller </v>
          </cell>
          <cell r="C51" t="str">
            <v xml:space="preserve">Public  work </v>
          </cell>
          <cell r="D51">
            <v>80000</v>
          </cell>
        </row>
        <row r="52">
          <cell r="B52" t="str">
            <v xml:space="preserve">Road resealing </v>
          </cell>
          <cell r="C52" t="str">
            <v xml:space="preserve">Public  work </v>
          </cell>
          <cell r="D52">
            <v>2000000</v>
          </cell>
        </row>
        <row r="53">
          <cell r="B53" t="str">
            <v xml:space="preserve">Marapong Roads &amp; storm water  Technical report </v>
          </cell>
          <cell r="C53" t="str">
            <v xml:space="preserve">Public  work </v>
          </cell>
          <cell r="D53">
            <v>1200000</v>
          </cell>
        </row>
        <row r="54">
          <cell r="B54" t="str">
            <v xml:space="preserve">Onvewaght Roads -Technical report </v>
          </cell>
          <cell r="C54" t="str">
            <v xml:space="preserve">Public  work </v>
          </cell>
          <cell r="D54">
            <v>1200000</v>
          </cell>
        </row>
        <row r="55">
          <cell r="B55" t="str">
            <v xml:space="preserve">Supply,Delivery and off - Loading on Mobile Trash  Pump </v>
          </cell>
          <cell r="C55" t="str">
            <v xml:space="preserve">Sanitation </v>
          </cell>
        </row>
        <row r="56">
          <cell r="B56" t="str">
            <v xml:space="preserve">Supply,Delivery and off - Loading and licencing of Sewer Unblocking machine </v>
          </cell>
          <cell r="C56" t="str">
            <v xml:space="preserve">Sanitation </v>
          </cell>
          <cell r="D56">
            <v>680000</v>
          </cell>
        </row>
        <row r="57">
          <cell r="B57" t="str">
            <v>Supply delivery and Offloading of Mobile bucket winch</v>
          </cell>
          <cell r="C57" t="str">
            <v xml:space="preserve">Sanitation </v>
          </cell>
          <cell r="D57">
            <v>1300000</v>
          </cell>
        </row>
        <row r="58">
          <cell r="B58" t="str">
            <v>Refurbishment and upgrading of Paarl wastewater treatment works &amp; holding dam</v>
          </cell>
          <cell r="C58" t="str">
            <v xml:space="preserve">Sanitation </v>
          </cell>
          <cell r="D58">
            <v>1500000</v>
          </cell>
        </row>
        <row r="59">
          <cell r="B59" t="str">
            <v xml:space="preserve">Technical report for VIP Toilets </v>
          </cell>
          <cell r="C59" t="str">
            <v xml:space="preserve">Sanitation </v>
          </cell>
          <cell r="D59">
            <v>600000</v>
          </cell>
        </row>
        <row r="60">
          <cell r="B60" t="str">
            <v xml:space="preserve">Refurbishment of Zongesien &amp;  construction of sewer dumping site </v>
          </cell>
          <cell r="C60" t="str">
            <v xml:space="preserve">Sanitation </v>
          </cell>
          <cell r="D60">
            <v>2500000</v>
          </cell>
        </row>
        <row r="61">
          <cell r="B61" t="str">
            <v>Construction of KingbirdLine (Techical report)</v>
          </cell>
          <cell r="C61" t="str">
            <v xml:space="preserve">Electrical </v>
          </cell>
          <cell r="D61">
            <v>1600000</v>
          </cell>
        </row>
        <row r="62">
          <cell r="B62" t="str">
            <v xml:space="preserve">Replacembet of Switch Gears x 2 </v>
          </cell>
          <cell r="C62" t="str">
            <v xml:space="preserve">Electrical </v>
          </cell>
          <cell r="D62">
            <v>800000</v>
          </cell>
        </row>
        <row r="63">
          <cell r="B63" t="str">
            <v>Consulting Engineer (Resposible Engineer - approval for Engineering)</v>
          </cell>
          <cell r="C63" t="str">
            <v xml:space="preserve">Electrical </v>
          </cell>
        </row>
        <row r="64">
          <cell r="B64" t="str">
            <v>Maintanance and closing of the ring circuits + 12</v>
          </cell>
          <cell r="C64" t="str">
            <v xml:space="preserve">Electrical </v>
          </cell>
          <cell r="D64">
            <v>1000000</v>
          </cell>
        </row>
        <row r="65">
          <cell r="B65" t="str">
            <v xml:space="preserve">Pump 25 Reurbishment and construction of line to zongesien </v>
          </cell>
          <cell r="C65" t="str">
            <v xml:space="preserve">Sanitation </v>
          </cell>
          <cell r="D65">
            <v>500000</v>
          </cell>
        </row>
        <row r="66">
          <cell r="B66" t="str">
            <v xml:space="preserve">Pump 24 Reurbishment and construction phehelelo </v>
          </cell>
          <cell r="C66" t="str">
            <v xml:space="preserve">Sanitation </v>
          </cell>
        </row>
        <row r="67">
          <cell r="B67" t="str">
            <v>BI  system</v>
          </cell>
          <cell r="C67" t="str">
            <v xml:space="preserve">BTO </v>
          </cell>
          <cell r="D67">
            <v>300000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 (2)"/>
      <sheetName val="PROCUREMENT PLAN 4"/>
      <sheetName val="PROCUREMENT PLAN 4 (2)"/>
      <sheetName val="PROCUREMENT PLAN 4 (3)"/>
      <sheetName val="PROCUREMENT PLAN 4 (4)"/>
    </sheetNames>
    <sheetDataSet>
      <sheetData sheetId="0"/>
      <sheetData sheetId="1"/>
      <sheetData sheetId="2"/>
      <sheetData sheetId="3"/>
      <sheetData sheetId="4">
        <row r="12">
          <cell r="E12" t="str">
            <v>24/07/2020</v>
          </cell>
          <cell r="F12" t="str">
            <v>27/08/2020</v>
          </cell>
          <cell r="G12" t="str">
            <v>01/09/2020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22"/>
  <sheetViews>
    <sheetView workbookViewId="0">
      <selection activeCell="C3" sqref="C3"/>
    </sheetView>
  </sheetViews>
  <sheetFormatPr defaultRowHeight="14.5" x14ac:dyDescent="0.35"/>
  <cols>
    <col min="1" max="1" width="45.1796875" style="9" customWidth="1"/>
    <col min="2" max="4" width="15" style="2" bestFit="1" customWidth="1"/>
  </cols>
  <sheetData>
    <row r="3" spans="1:4" ht="18.5" x14ac:dyDescent="0.45">
      <c r="A3" s="1" t="s">
        <v>0</v>
      </c>
    </row>
    <row r="5" spans="1:4" ht="15.5" x14ac:dyDescent="0.35">
      <c r="A5" s="3" t="s">
        <v>1</v>
      </c>
      <c r="B5" s="4" t="s">
        <v>2</v>
      </c>
      <c r="C5" s="4" t="s">
        <v>3</v>
      </c>
      <c r="D5" s="4" t="s">
        <v>4</v>
      </c>
    </row>
    <row r="6" spans="1:4" x14ac:dyDescent="0.35">
      <c r="A6" s="5" t="s">
        <v>5</v>
      </c>
      <c r="B6" s="6">
        <v>202071000</v>
      </c>
      <c r="C6" s="6">
        <v>223270000</v>
      </c>
      <c r="D6" s="6">
        <v>246827000</v>
      </c>
    </row>
    <row r="7" spans="1:4" x14ac:dyDescent="0.35">
      <c r="A7" s="5" t="s">
        <v>6</v>
      </c>
      <c r="B7" s="6">
        <v>1650000</v>
      </c>
      <c r="C7" s="6">
        <v>1700000</v>
      </c>
      <c r="D7" s="6">
        <v>1700000</v>
      </c>
    </row>
    <row r="8" spans="1:4" x14ac:dyDescent="0.35">
      <c r="A8" s="5" t="s">
        <v>7</v>
      </c>
      <c r="B8" s="6">
        <v>1292000</v>
      </c>
      <c r="C8" s="6"/>
      <c r="D8" s="6"/>
    </row>
    <row r="9" spans="1:4" x14ac:dyDescent="0.35">
      <c r="A9" s="5" t="s">
        <v>8</v>
      </c>
      <c r="B9" s="6">
        <v>59592000</v>
      </c>
      <c r="C9" s="6">
        <v>51727000</v>
      </c>
      <c r="D9" s="6">
        <v>53999000</v>
      </c>
    </row>
    <row r="10" spans="1:4" ht="29" x14ac:dyDescent="0.35">
      <c r="A10" s="5" t="s">
        <v>9</v>
      </c>
      <c r="B10" s="6">
        <v>4000000</v>
      </c>
      <c r="C10" s="6"/>
      <c r="D10" s="6">
        <v>5000000</v>
      </c>
    </row>
    <row r="11" spans="1:4" x14ac:dyDescent="0.35">
      <c r="A11" s="5" t="s">
        <v>10</v>
      </c>
      <c r="B11" s="6">
        <v>20000000</v>
      </c>
      <c r="C11" s="6">
        <v>22500000</v>
      </c>
      <c r="D11" s="6">
        <v>10971000</v>
      </c>
    </row>
    <row r="12" spans="1:4" x14ac:dyDescent="0.35">
      <c r="A12" s="5" t="s">
        <v>11</v>
      </c>
      <c r="B12" s="6">
        <v>0</v>
      </c>
      <c r="C12" s="6">
        <v>50832000</v>
      </c>
      <c r="D12" s="6">
        <v>52209000</v>
      </c>
    </row>
    <row r="13" spans="1:4" x14ac:dyDescent="0.35">
      <c r="A13" s="5" t="s">
        <v>12</v>
      </c>
      <c r="B13" s="6">
        <v>67160000</v>
      </c>
      <c r="C13" s="6">
        <v>71226000</v>
      </c>
      <c r="D13" s="6">
        <v>63531000</v>
      </c>
    </row>
    <row r="14" spans="1:4" x14ac:dyDescent="0.35">
      <c r="A14" s="5"/>
      <c r="B14" s="6"/>
      <c r="C14" s="6"/>
      <c r="D14" s="6"/>
    </row>
    <row r="15" spans="1:4" ht="15.5" x14ac:dyDescent="0.35">
      <c r="A15" s="7" t="s">
        <v>13</v>
      </c>
      <c r="B15" s="8">
        <f>SUM(B6:B14)</f>
        <v>355765000</v>
      </c>
      <c r="C15" s="8">
        <f t="shared" ref="C15:D15" si="0">SUM(C6:C14)</f>
        <v>421255000</v>
      </c>
      <c r="D15" s="8">
        <f t="shared" si="0"/>
        <v>434237000</v>
      </c>
    </row>
    <row r="22" spans="2:4" x14ac:dyDescent="0.35">
      <c r="B22" s="2">
        <f>B19-B21</f>
        <v>0</v>
      </c>
      <c r="C22" s="2">
        <f t="shared" ref="C22:D22" si="1">C19-C21</f>
        <v>0</v>
      </c>
      <c r="D22" s="2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2C037-AE49-42EB-9045-F4E863766B11}">
  <dimension ref="A2:G87"/>
  <sheetViews>
    <sheetView workbookViewId="0">
      <selection activeCell="E9" sqref="E9"/>
    </sheetView>
  </sheetViews>
  <sheetFormatPr defaultRowHeight="14.5" x14ac:dyDescent="0.35"/>
  <cols>
    <col min="1" max="1" width="6.453125" customWidth="1"/>
    <col min="2" max="2" width="55.453125" customWidth="1"/>
    <col min="3" max="3" width="23.54296875" customWidth="1"/>
    <col min="4" max="4" width="17.1796875" bestFit="1" customWidth="1"/>
    <col min="5" max="5" width="17.54296875" bestFit="1" customWidth="1"/>
    <col min="6" max="6" width="17.453125" customWidth="1"/>
    <col min="7" max="7" width="31.54296875" hidden="1" customWidth="1"/>
    <col min="8" max="8" width="11.453125" bestFit="1" customWidth="1"/>
  </cols>
  <sheetData>
    <row r="2" spans="1:7" ht="31.5" customHeight="1" x14ac:dyDescent="0.45">
      <c r="A2" s="48"/>
      <c r="B2" s="396" t="s">
        <v>284</v>
      </c>
      <c r="C2" s="396" t="s">
        <v>285</v>
      </c>
      <c r="D2" s="396" t="s">
        <v>286</v>
      </c>
      <c r="E2" s="396" t="s">
        <v>287</v>
      </c>
      <c r="F2" s="396" t="s">
        <v>288</v>
      </c>
      <c r="G2" s="48" t="s">
        <v>289</v>
      </c>
    </row>
    <row r="3" spans="1:7" ht="37" x14ac:dyDescent="0.45">
      <c r="A3" s="107"/>
      <c r="B3" s="397" t="s">
        <v>18</v>
      </c>
      <c r="C3" s="398" t="s">
        <v>8</v>
      </c>
      <c r="D3" s="399">
        <v>3892681.9</v>
      </c>
      <c r="E3" s="399">
        <v>0</v>
      </c>
      <c r="F3" s="399">
        <v>0</v>
      </c>
      <c r="G3" s="107" t="s">
        <v>8</v>
      </c>
    </row>
    <row r="4" spans="1:7" ht="37" x14ac:dyDescent="0.45">
      <c r="A4" s="34"/>
      <c r="B4" s="400" t="s">
        <v>290</v>
      </c>
      <c r="C4" s="401" t="s">
        <v>8</v>
      </c>
      <c r="D4" s="402">
        <f>31980275.36</f>
        <v>31980275.359999999</v>
      </c>
      <c r="E4" s="403">
        <v>0</v>
      </c>
      <c r="F4" s="403">
        <v>0</v>
      </c>
      <c r="G4" s="34" t="s">
        <v>8</v>
      </c>
    </row>
    <row r="5" spans="1:7" ht="18.5" x14ac:dyDescent="0.45">
      <c r="A5" s="34"/>
      <c r="B5" s="400" t="s">
        <v>291</v>
      </c>
      <c r="C5" s="401" t="s">
        <v>8</v>
      </c>
      <c r="D5" s="402">
        <v>10000000</v>
      </c>
      <c r="E5" s="403">
        <v>0</v>
      </c>
      <c r="F5" s="403">
        <v>0</v>
      </c>
      <c r="G5" s="34" t="s">
        <v>8</v>
      </c>
    </row>
    <row r="6" spans="1:7" ht="18.5" x14ac:dyDescent="0.45">
      <c r="A6" s="34"/>
      <c r="B6" s="401" t="s">
        <v>292</v>
      </c>
      <c r="C6" s="401" t="s">
        <v>8</v>
      </c>
      <c r="D6" s="403">
        <v>3267692.94</v>
      </c>
      <c r="E6" s="403">
        <v>11316727.779999999</v>
      </c>
      <c r="F6" s="403">
        <v>0</v>
      </c>
      <c r="G6" s="34" t="s">
        <v>8</v>
      </c>
    </row>
    <row r="7" spans="1:7" ht="18.5" x14ac:dyDescent="0.45">
      <c r="A7" s="34"/>
      <c r="B7" s="400" t="s">
        <v>293</v>
      </c>
      <c r="C7" s="401" t="s">
        <v>8</v>
      </c>
      <c r="D7" s="403"/>
      <c r="E7" s="403">
        <v>8000000</v>
      </c>
      <c r="F7" s="403"/>
      <c r="G7" s="34"/>
    </row>
    <row r="8" spans="1:7" ht="18.5" x14ac:dyDescent="0.45">
      <c r="A8" s="34"/>
      <c r="B8" s="401" t="s">
        <v>294</v>
      </c>
      <c r="C8" s="401" t="s">
        <v>8</v>
      </c>
      <c r="D8" s="403"/>
      <c r="E8" s="403">
        <v>5000000</v>
      </c>
      <c r="F8" s="403">
        <v>8000000</v>
      </c>
      <c r="G8" s="34" t="s">
        <v>8</v>
      </c>
    </row>
    <row r="9" spans="1:7" ht="41.25" customHeight="1" x14ac:dyDescent="0.45">
      <c r="A9" s="34"/>
      <c r="B9" s="400" t="s">
        <v>295</v>
      </c>
      <c r="C9" s="401" t="s">
        <v>8</v>
      </c>
      <c r="D9" s="403"/>
      <c r="E9" s="403">
        <v>11139709.42</v>
      </c>
      <c r="F9" s="403">
        <v>0</v>
      </c>
      <c r="G9" s="34" t="s">
        <v>8</v>
      </c>
    </row>
    <row r="10" spans="1:7" s="10" customFormat="1" ht="18.5" x14ac:dyDescent="0.45">
      <c r="A10" s="51"/>
      <c r="B10" s="401" t="s">
        <v>296</v>
      </c>
      <c r="C10" s="401" t="s">
        <v>8</v>
      </c>
      <c r="D10" s="403"/>
      <c r="E10" s="403">
        <f>10000000-1529563-2699300</f>
        <v>5771137</v>
      </c>
      <c r="F10" s="403">
        <f>17000000-2817400</f>
        <v>14182600</v>
      </c>
      <c r="G10" s="51" t="s">
        <v>8</v>
      </c>
    </row>
    <row r="11" spans="1:7" ht="18.5" x14ac:dyDescent="0.45">
      <c r="A11" s="34"/>
      <c r="B11" s="401" t="s">
        <v>297</v>
      </c>
      <c r="C11" s="401" t="s">
        <v>8</v>
      </c>
      <c r="D11" s="403"/>
      <c r="E11" s="403"/>
      <c r="F11" s="403">
        <f>20000000-3652000</f>
        <v>16348000</v>
      </c>
      <c r="G11" s="34" t="s">
        <v>8</v>
      </c>
    </row>
    <row r="12" spans="1:7" ht="18.5" x14ac:dyDescent="0.45">
      <c r="A12" s="34"/>
      <c r="B12" s="401" t="s">
        <v>298</v>
      </c>
      <c r="C12" s="401" t="s">
        <v>8</v>
      </c>
      <c r="D12" s="404"/>
      <c r="E12" s="402">
        <v>5000000</v>
      </c>
      <c r="F12" s="402">
        <v>15000000</v>
      </c>
      <c r="G12" s="34" t="s">
        <v>8</v>
      </c>
    </row>
    <row r="13" spans="1:7" ht="18.5" x14ac:dyDescent="0.45">
      <c r="A13" s="77"/>
      <c r="B13" s="405" t="s">
        <v>299</v>
      </c>
      <c r="C13" s="405" t="s">
        <v>8</v>
      </c>
      <c r="D13" s="406"/>
      <c r="E13" s="407">
        <f>5000000+59126</f>
        <v>5059126</v>
      </c>
      <c r="F13" s="403"/>
      <c r="G13" s="34" t="s">
        <v>8</v>
      </c>
    </row>
    <row r="14" spans="1:7" ht="18.5" x14ac:dyDescent="0.45">
      <c r="A14" s="408"/>
      <c r="B14" s="409" t="s">
        <v>300</v>
      </c>
      <c r="C14" s="410"/>
      <c r="D14" s="411">
        <f>SUM(D3:D13)</f>
        <v>49140650.199999996</v>
      </c>
      <c r="E14" s="411">
        <f>SUM(E3:E13)</f>
        <v>51286700.200000003</v>
      </c>
      <c r="F14" s="412">
        <f>SUM(F3:F13)</f>
        <v>53530600</v>
      </c>
      <c r="G14" s="408"/>
    </row>
    <row r="15" spans="1:7" s="82" customFormat="1" x14ac:dyDescent="0.35">
      <c r="A15" s="153"/>
      <c r="B15" s="83"/>
      <c r="C15" s="413"/>
      <c r="D15" s="414"/>
      <c r="E15" s="414"/>
      <c r="F15" s="414"/>
      <c r="G15" s="415"/>
    </row>
    <row r="16" spans="1:7" ht="31.5" customHeight="1" x14ac:dyDescent="0.35">
      <c r="A16" s="48"/>
      <c r="B16" s="416" t="s">
        <v>301</v>
      </c>
      <c r="C16" s="416" t="s">
        <v>285</v>
      </c>
      <c r="D16" s="416" t="s">
        <v>286</v>
      </c>
      <c r="E16" s="416" t="s">
        <v>287</v>
      </c>
      <c r="F16" s="416" t="s">
        <v>288</v>
      </c>
      <c r="G16" s="48" t="s">
        <v>289</v>
      </c>
    </row>
    <row r="17" spans="1:7" s="314" customFormat="1" ht="31.5" customHeight="1" x14ac:dyDescent="0.35">
      <c r="A17" s="319"/>
      <c r="B17" s="417" t="s">
        <v>302</v>
      </c>
      <c r="C17" s="418" t="s">
        <v>31</v>
      </c>
      <c r="D17" s="419"/>
      <c r="E17" s="419">
        <f>52209000/4</f>
        <v>13052250</v>
      </c>
      <c r="F17" s="419">
        <f>54533000/4</f>
        <v>13633250</v>
      </c>
      <c r="G17" s="319" t="s">
        <v>31</v>
      </c>
    </row>
    <row r="18" spans="1:7" s="314" customFormat="1" ht="31.5" customHeight="1" x14ac:dyDescent="0.35">
      <c r="A18" s="337"/>
      <c r="B18" s="420" t="s">
        <v>303</v>
      </c>
      <c r="C18" s="421" t="s">
        <v>31</v>
      </c>
      <c r="D18" s="422"/>
      <c r="E18" s="422">
        <f t="shared" ref="E18:E20" si="0">52209000/4</f>
        <v>13052250</v>
      </c>
      <c r="F18" s="422">
        <f t="shared" ref="F18:F20" si="1">54533000/4</f>
        <v>13633250</v>
      </c>
      <c r="G18" s="337" t="s">
        <v>31</v>
      </c>
    </row>
    <row r="19" spans="1:7" s="314" customFormat="1" ht="31.5" customHeight="1" x14ac:dyDescent="0.35">
      <c r="A19" s="337"/>
      <c r="B19" s="420" t="s">
        <v>304</v>
      </c>
      <c r="C19" s="421" t="s">
        <v>31</v>
      </c>
      <c r="D19" s="422"/>
      <c r="E19" s="422">
        <f t="shared" si="0"/>
        <v>13052250</v>
      </c>
      <c r="F19" s="422">
        <f>13633250/2</f>
        <v>6816625</v>
      </c>
      <c r="G19" s="337" t="s">
        <v>31</v>
      </c>
    </row>
    <row r="20" spans="1:7" s="314" customFormat="1" ht="31.5" customHeight="1" x14ac:dyDescent="0.35">
      <c r="A20" s="337"/>
      <c r="B20" s="420" t="s">
        <v>305</v>
      </c>
      <c r="C20" s="421" t="s">
        <v>31</v>
      </c>
      <c r="D20" s="422"/>
      <c r="E20" s="422">
        <f t="shared" si="0"/>
        <v>13052250</v>
      </c>
      <c r="F20" s="422">
        <f t="shared" si="1"/>
        <v>13633250</v>
      </c>
      <c r="G20" s="337" t="s">
        <v>31</v>
      </c>
    </row>
    <row r="21" spans="1:7" s="314" customFormat="1" ht="31.5" customHeight="1" x14ac:dyDescent="0.35">
      <c r="A21" s="337"/>
      <c r="B21" s="420" t="s">
        <v>306</v>
      </c>
      <c r="C21" s="421" t="s">
        <v>307</v>
      </c>
      <c r="D21" s="422"/>
      <c r="E21" s="423">
        <f>63531100/4</f>
        <v>15882775</v>
      </c>
      <c r="F21" s="422">
        <f>70000000/4</f>
        <v>17500000</v>
      </c>
      <c r="G21" s="337" t="s">
        <v>31</v>
      </c>
    </row>
    <row r="22" spans="1:7" s="314" customFormat="1" ht="31.5" customHeight="1" x14ac:dyDescent="0.35">
      <c r="A22" s="337"/>
      <c r="B22" s="420" t="s">
        <v>308</v>
      </c>
      <c r="C22" s="421" t="s">
        <v>307</v>
      </c>
      <c r="D22" s="422"/>
      <c r="E22" s="423">
        <f t="shared" ref="E22:E26" si="2">63531100/4</f>
        <v>15882775</v>
      </c>
      <c r="F22" s="422">
        <f t="shared" ref="F22:F26" si="3">70000000/4</f>
        <v>17500000</v>
      </c>
      <c r="G22" s="337" t="s">
        <v>31</v>
      </c>
    </row>
    <row r="23" spans="1:7" s="314" customFormat="1" ht="31.5" customHeight="1" x14ac:dyDescent="0.35">
      <c r="A23" s="337"/>
      <c r="B23" s="420" t="s">
        <v>309</v>
      </c>
      <c r="C23" s="421" t="s">
        <v>307</v>
      </c>
      <c r="D23" s="422"/>
      <c r="E23" s="423">
        <f t="shared" si="2"/>
        <v>15882775</v>
      </c>
      <c r="F23" s="422">
        <f t="shared" si="3"/>
        <v>17500000</v>
      </c>
      <c r="G23" s="337" t="s">
        <v>31</v>
      </c>
    </row>
    <row r="24" spans="1:7" s="314" customFormat="1" ht="31.5" customHeight="1" x14ac:dyDescent="0.35">
      <c r="A24" s="337"/>
      <c r="B24" s="420" t="s">
        <v>310</v>
      </c>
      <c r="C24" s="421" t="s">
        <v>31</v>
      </c>
      <c r="D24" s="422"/>
      <c r="E24" s="423"/>
      <c r="F24" s="422">
        <v>6816625</v>
      </c>
      <c r="G24" s="337" t="s">
        <v>31</v>
      </c>
    </row>
    <row r="25" spans="1:7" s="314" customFormat="1" ht="21" customHeight="1" x14ac:dyDescent="0.35">
      <c r="A25" s="337"/>
      <c r="B25" s="420" t="s">
        <v>29</v>
      </c>
      <c r="C25" s="421" t="s">
        <v>311</v>
      </c>
      <c r="D25" s="423">
        <v>21226000</v>
      </c>
      <c r="E25" s="422"/>
      <c r="F25" s="422"/>
      <c r="G25" s="337" t="s">
        <v>31</v>
      </c>
    </row>
    <row r="26" spans="1:7" s="314" customFormat="1" ht="17.25" customHeight="1" x14ac:dyDescent="0.35">
      <c r="A26" s="337"/>
      <c r="B26" s="420" t="s">
        <v>312</v>
      </c>
      <c r="C26" s="421" t="s">
        <v>307</v>
      </c>
      <c r="D26" s="422">
        <v>10000000</v>
      </c>
      <c r="E26" s="423">
        <f t="shared" si="2"/>
        <v>15882775</v>
      </c>
      <c r="F26" s="422">
        <f t="shared" si="3"/>
        <v>17500000</v>
      </c>
      <c r="G26" s="337" t="s">
        <v>31</v>
      </c>
    </row>
    <row r="27" spans="1:7" ht="15.5" x14ac:dyDescent="0.35">
      <c r="A27" s="12"/>
      <c r="B27" s="416" t="s">
        <v>313</v>
      </c>
      <c r="C27" s="416"/>
      <c r="D27" s="424">
        <f>SUM(D17:D26)</f>
        <v>31226000</v>
      </c>
      <c r="E27" s="424">
        <f>SUM(E17:E26)</f>
        <v>115740100</v>
      </c>
      <c r="F27" s="424">
        <f>SUM(F17:F26)</f>
        <v>124533000</v>
      </c>
      <c r="G27" s="47"/>
    </row>
    <row r="28" spans="1:7" s="82" customFormat="1" x14ac:dyDescent="0.35">
      <c r="A28" s="425"/>
      <c r="B28" s="426"/>
      <c r="C28" s="426"/>
      <c r="D28" s="427"/>
      <c r="E28" s="427"/>
      <c r="F28" s="427"/>
      <c r="G28" s="425"/>
    </row>
    <row r="29" spans="1:7" ht="31.5" customHeight="1" x14ac:dyDescent="0.35">
      <c r="A29" s="48"/>
      <c r="B29" s="416" t="s">
        <v>314</v>
      </c>
      <c r="C29" s="416" t="s">
        <v>285</v>
      </c>
      <c r="D29" s="416" t="s">
        <v>286</v>
      </c>
      <c r="E29" s="416" t="s">
        <v>287</v>
      </c>
      <c r="F29" s="416" t="s">
        <v>288</v>
      </c>
      <c r="G29" s="48" t="s">
        <v>289</v>
      </c>
    </row>
    <row r="30" spans="1:7" s="10" customFormat="1" ht="15.5" x14ac:dyDescent="0.35">
      <c r="A30" s="108"/>
      <c r="B30" s="428" t="s">
        <v>315</v>
      </c>
      <c r="C30" s="428" t="s">
        <v>316</v>
      </c>
      <c r="D30" s="8">
        <v>0</v>
      </c>
      <c r="E30" s="8">
        <v>5000000</v>
      </c>
      <c r="F30" s="8"/>
      <c r="G30" s="11" t="s">
        <v>315</v>
      </c>
    </row>
    <row r="31" spans="1:7" s="82" customFormat="1" ht="15.5" x14ac:dyDescent="0.35">
      <c r="A31" s="425"/>
      <c r="B31" s="429"/>
      <c r="C31" s="429"/>
      <c r="D31" s="430"/>
      <c r="E31" s="430"/>
      <c r="F31" s="430"/>
      <c r="G31" s="425"/>
    </row>
    <row r="32" spans="1:7" ht="31.5" customHeight="1" x14ac:dyDescent="0.35">
      <c r="A32" s="48"/>
      <c r="B32" s="416" t="s">
        <v>317</v>
      </c>
      <c r="C32" s="416" t="s">
        <v>285</v>
      </c>
      <c r="D32" s="416" t="s">
        <v>286</v>
      </c>
      <c r="E32" s="416" t="s">
        <v>287</v>
      </c>
      <c r="F32" s="416" t="s">
        <v>288</v>
      </c>
      <c r="G32" s="48" t="s">
        <v>289</v>
      </c>
    </row>
    <row r="33" spans="1:7" s="82" customFormat="1" ht="15.5" x14ac:dyDescent="0.35">
      <c r="A33" s="415"/>
      <c r="B33" s="431" t="s">
        <v>318</v>
      </c>
      <c r="C33" s="431" t="s">
        <v>316</v>
      </c>
      <c r="D33" s="432">
        <v>0</v>
      </c>
      <c r="E33" s="432">
        <v>18000000</v>
      </c>
      <c r="F33" s="432">
        <v>18806000</v>
      </c>
      <c r="G33" s="415" t="s">
        <v>319</v>
      </c>
    </row>
    <row r="34" spans="1:7" s="82" customFormat="1" ht="15.5" x14ac:dyDescent="0.35">
      <c r="A34" s="433"/>
      <c r="B34" s="434"/>
      <c r="C34" s="434"/>
      <c r="D34" s="435"/>
      <c r="E34" s="435"/>
      <c r="F34" s="435"/>
      <c r="G34" s="433"/>
    </row>
    <row r="35" spans="1:7" ht="15.5" x14ac:dyDescent="0.35">
      <c r="A35" s="12"/>
      <c r="B35" s="416" t="s">
        <v>320</v>
      </c>
      <c r="C35" s="416"/>
      <c r="D35" s="424">
        <f>SUM(D33:D34)</f>
        <v>0</v>
      </c>
      <c r="E35" s="424">
        <f t="shared" ref="E35:G35" si="4">SUM(E33:E34)</f>
        <v>18000000</v>
      </c>
      <c r="F35" s="424">
        <f t="shared" si="4"/>
        <v>18806000</v>
      </c>
      <c r="G35" s="436">
        <f t="shared" si="4"/>
        <v>0</v>
      </c>
    </row>
    <row r="36" spans="1:7" s="82" customFormat="1" x14ac:dyDescent="0.35">
      <c r="A36" s="153"/>
      <c r="B36" s="151"/>
      <c r="C36" s="151"/>
      <c r="D36" s="437"/>
      <c r="E36" s="437"/>
      <c r="F36" s="437"/>
      <c r="G36" s="438"/>
    </row>
    <row r="37" spans="1:7" ht="31.5" customHeight="1" x14ac:dyDescent="0.45">
      <c r="A37" s="48"/>
      <c r="B37" s="396" t="s">
        <v>321</v>
      </c>
      <c r="C37" s="396" t="s">
        <v>285</v>
      </c>
      <c r="D37" s="396" t="s">
        <v>286</v>
      </c>
      <c r="E37" s="396" t="s">
        <v>287</v>
      </c>
      <c r="F37" s="396" t="s">
        <v>288</v>
      </c>
      <c r="G37" s="48" t="s">
        <v>289</v>
      </c>
    </row>
    <row r="38" spans="1:7" s="82" customFormat="1" ht="26.25" customHeight="1" x14ac:dyDescent="0.45">
      <c r="A38" s="415"/>
      <c r="B38" s="439" t="s">
        <v>322</v>
      </c>
      <c r="C38" s="439" t="s">
        <v>127</v>
      </c>
      <c r="D38" s="440">
        <v>100000</v>
      </c>
      <c r="E38" s="439"/>
      <c r="F38" s="439"/>
      <c r="G38" s="415" t="s">
        <v>36</v>
      </c>
    </row>
    <row r="39" spans="1:7" s="82" customFormat="1" ht="23.25" customHeight="1" x14ac:dyDescent="0.45">
      <c r="A39" s="87"/>
      <c r="B39" s="441" t="s">
        <v>323</v>
      </c>
      <c r="C39" s="441" t="s">
        <v>127</v>
      </c>
      <c r="D39" s="442">
        <v>150000</v>
      </c>
      <c r="E39" s="441"/>
      <c r="F39" s="441"/>
      <c r="G39" s="87" t="s">
        <v>36</v>
      </c>
    </row>
    <row r="40" spans="1:7" s="82" customFormat="1" ht="38.25" customHeight="1" x14ac:dyDescent="0.45">
      <c r="A40" s="87"/>
      <c r="B40" s="443" t="s">
        <v>324</v>
      </c>
      <c r="C40" s="441" t="s">
        <v>127</v>
      </c>
      <c r="D40" s="442"/>
      <c r="E40" s="442">
        <v>1500000</v>
      </c>
      <c r="F40" s="441"/>
      <c r="G40" s="87" t="s">
        <v>36</v>
      </c>
    </row>
    <row r="41" spans="1:7" s="82" customFormat="1" ht="16.5" customHeight="1" x14ac:dyDescent="0.45">
      <c r="A41" s="87"/>
      <c r="B41" s="443" t="s">
        <v>325</v>
      </c>
      <c r="C41" s="441" t="s">
        <v>127</v>
      </c>
      <c r="D41" s="442">
        <v>0</v>
      </c>
      <c r="E41" s="444"/>
      <c r="F41" s="441"/>
      <c r="G41" s="87" t="s">
        <v>36</v>
      </c>
    </row>
    <row r="42" spans="1:7" ht="18.5" x14ac:dyDescent="0.45">
      <c r="A42" s="87"/>
      <c r="B42" s="441" t="s">
        <v>326</v>
      </c>
      <c r="C42" s="441" t="s">
        <v>127</v>
      </c>
      <c r="D42" s="442"/>
      <c r="E42" s="402">
        <v>400000</v>
      </c>
      <c r="F42" s="441"/>
      <c r="G42" s="87" t="s">
        <v>36</v>
      </c>
    </row>
    <row r="43" spans="1:7" ht="18.5" x14ac:dyDescent="0.45">
      <c r="A43" s="87"/>
      <c r="B43" s="441" t="s">
        <v>327</v>
      </c>
      <c r="C43" s="441" t="s">
        <v>328</v>
      </c>
      <c r="D43" s="402">
        <v>500000</v>
      </c>
      <c r="E43" s="441"/>
      <c r="F43" s="441"/>
      <c r="G43" s="87" t="s">
        <v>36</v>
      </c>
    </row>
    <row r="44" spans="1:7" ht="18.5" x14ac:dyDescent="0.45">
      <c r="A44" s="445"/>
      <c r="B44" s="441" t="s">
        <v>329</v>
      </c>
      <c r="C44" s="441" t="s">
        <v>328</v>
      </c>
      <c r="D44" s="402">
        <v>300000</v>
      </c>
      <c r="E44" s="441"/>
      <c r="F44" s="441"/>
      <c r="G44" s="87" t="s">
        <v>36</v>
      </c>
    </row>
    <row r="45" spans="1:7" s="82" customFormat="1" ht="42" customHeight="1" x14ac:dyDescent="0.45">
      <c r="A45" s="445"/>
      <c r="B45" s="446" t="s">
        <v>259</v>
      </c>
      <c r="C45" s="447" t="s">
        <v>260</v>
      </c>
      <c r="D45" s="448">
        <v>1500000</v>
      </c>
      <c r="E45" s="441"/>
      <c r="F45" s="441"/>
      <c r="G45" s="87" t="s">
        <v>36</v>
      </c>
    </row>
    <row r="46" spans="1:7" s="82" customFormat="1" ht="24.75" customHeight="1" x14ac:dyDescent="0.45">
      <c r="A46" s="445"/>
      <c r="B46" s="441" t="s">
        <v>264</v>
      </c>
      <c r="C46" s="441" t="s">
        <v>330</v>
      </c>
      <c r="D46" s="402">
        <v>1800000</v>
      </c>
      <c r="E46" s="441"/>
      <c r="F46" s="441"/>
      <c r="G46" s="87" t="s">
        <v>36</v>
      </c>
    </row>
    <row r="47" spans="1:7" ht="18.5" x14ac:dyDescent="0.45">
      <c r="A47" s="34"/>
      <c r="B47" s="441" t="s">
        <v>331</v>
      </c>
      <c r="C47" s="441" t="s">
        <v>330</v>
      </c>
      <c r="D47" s="444"/>
      <c r="E47" s="444">
        <v>2000000</v>
      </c>
      <c r="F47" s="449"/>
      <c r="G47" s="87" t="s">
        <v>36</v>
      </c>
    </row>
    <row r="48" spans="1:7" ht="18.5" x14ac:dyDescent="0.45">
      <c r="A48" s="450"/>
      <c r="B48" s="441" t="s">
        <v>332</v>
      </c>
      <c r="C48" s="441" t="s">
        <v>330</v>
      </c>
      <c r="D48" s="444"/>
      <c r="E48" s="444">
        <v>2500000</v>
      </c>
      <c r="F48" s="449"/>
      <c r="G48" s="87" t="s">
        <v>36</v>
      </c>
    </row>
    <row r="49" spans="1:7" ht="18.5" x14ac:dyDescent="0.45">
      <c r="A49" s="450"/>
      <c r="B49" s="441" t="s">
        <v>333</v>
      </c>
      <c r="C49" s="441" t="s">
        <v>330</v>
      </c>
      <c r="D49" s="402">
        <v>700000</v>
      </c>
      <c r="E49" s="441"/>
      <c r="F49" s="441"/>
      <c r="G49" s="87" t="s">
        <v>36</v>
      </c>
    </row>
    <row r="50" spans="1:7" ht="18.5" x14ac:dyDescent="0.45">
      <c r="A50" s="34"/>
      <c r="B50" s="441" t="s">
        <v>334</v>
      </c>
      <c r="C50" s="441" t="s">
        <v>335</v>
      </c>
      <c r="D50" s="402">
        <v>1720000</v>
      </c>
      <c r="E50" s="441"/>
      <c r="F50" s="441"/>
      <c r="G50" s="87" t="s">
        <v>36</v>
      </c>
    </row>
    <row r="51" spans="1:7" ht="18.5" x14ac:dyDescent="0.45">
      <c r="A51" s="34"/>
      <c r="B51" s="441" t="s">
        <v>336</v>
      </c>
      <c r="C51" s="441" t="s">
        <v>335</v>
      </c>
      <c r="D51" s="402">
        <v>80000</v>
      </c>
      <c r="E51" s="441"/>
      <c r="F51" s="441"/>
      <c r="G51" s="87" t="s">
        <v>36</v>
      </c>
    </row>
    <row r="52" spans="1:7" ht="23.25" customHeight="1" x14ac:dyDescent="0.45">
      <c r="A52" s="34"/>
      <c r="B52" s="441" t="s">
        <v>337</v>
      </c>
      <c r="C52" s="441" t="s">
        <v>335</v>
      </c>
      <c r="D52" s="402">
        <v>2000000</v>
      </c>
      <c r="E52" s="441"/>
      <c r="F52" s="441"/>
      <c r="G52" s="87" t="s">
        <v>36</v>
      </c>
    </row>
    <row r="53" spans="1:7" s="10" customFormat="1" ht="42.75" customHeight="1" x14ac:dyDescent="0.45">
      <c r="A53" s="51"/>
      <c r="B53" s="443" t="s">
        <v>338</v>
      </c>
      <c r="C53" s="441" t="s">
        <v>335</v>
      </c>
      <c r="D53" s="402">
        <v>1200000</v>
      </c>
      <c r="E53" s="441"/>
      <c r="F53" s="441"/>
      <c r="G53" s="85" t="s">
        <v>36</v>
      </c>
    </row>
    <row r="54" spans="1:7" s="10" customFormat="1" ht="21.75" customHeight="1" x14ac:dyDescent="0.45">
      <c r="A54" s="51"/>
      <c r="B54" s="441" t="s">
        <v>339</v>
      </c>
      <c r="C54" s="441" t="s">
        <v>335</v>
      </c>
      <c r="D54" s="402">
        <v>1200000</v>
      </c>
      <c r="E54" s="441"/>
      <c r="F54" s="441"/>
      <c r="G54" s="85" t="s">
        <v>36</v>
      </c>
    </row>
    <row r="55" spans="1:7" ht="24.75" customHeight="1" x14ac:dyDescent="0.45">
      <c r="A55" s="34"/>
      <c r="B55" s="449" t="s">
        <v>340</v>
      </c>
      <c r="C55" s="441" t="s">
        <v>163</v>
      </c>
      <c r="D55" s="449"/>
      <c r="E55" s="402">
        <v>750000</v>
      </c>
      <c r="F55" s="441"/>
      <c r="G55" s="87" t="s">
        <v>36</v>
      </c>
    </row>
    <row r="56" spans="1:7" ht="33" customHeight="1" x14ac:dyDescent="0.45">
      <c r="A56" s="34"/>
      <c r="B56" s="451" t="s">
        <v>341</v>
      </c>
      <c r="C56" s="441" t="s">
        <v>163</v>
      </c>
      <c r="D56" s="402">
        <v>680000</v>
      </c>
      <c r="E56" s="441"/>
      <c r="F56" s="441"/>
      <c r="G56" s="87" t="s">
        <v>36</v>
      </c>
    </row>
    <row r="57" spans="1:7" ht="34.5" customHeight="1" x14ac:dyDescent="0.45">
      <c r="A57" s="34"/>
      <c r="B57" s="441" t="s">
        <v>342</v>
      </c>
      <c r="C57" s="441" t="s">
        <v>163</v>
      </c>
      <c r="D57" s="402">
        <v>1300000</v>
      </c>
      <c r="E57" s="452"/>
      <c r="F57" s="441"/>
      <c r="G57" s="87" t="s">
        <v>36</v>
      </c>
    </row>
    <row r="58" spans="1:7" s="10" customFormat="1" ht="33.75" customHeight="1" x14ac:dyDescent="0.45">
      <c r="A58" s="51"/>
      <c r="B58" s="443" t="s">
        <v>343</v>
      </c>
      <c r="C58" s="441" t="s">
        <v>163</v>
      </c>
      <c r="D58" s="444">
        <f>1500000</f>
        <v>1500000</v>
      </c>
      <c r="E58" s="441"/>
      <c r="F58" s="441"/>
      <c r="G58" s="85" t="s">
        <v>36</v>
      </c>
    </row>
    <row r="59" spans="1:7" ht="21.75" customHeight="1" x14ac:dyDescent="0.45">
      <c r="A59" s="34"/>
      <c r="B59" s="441" t="s">
        <v>344</v>
      </c>
      <c r="C59" s="441" t="s">
        <v>163</v>
      </c>
      <c r="D59" s="402">
        <v>600000</v>
      </c>
      <c r="E59" s="441"/>
      <c r="F59" s="441"/>
      <c r="G59" s="87" t="s">
        <v>36</v>
      </c>
    </row>
    <row r="60" spans="1:7" s="10" customFormat="1" ht="33" customHeight="1" x14ac:dyDescent="0.45">
      <c r="A60" s="51"/>
      <c r="B60" s="443" t="s">
        <v>345</v>
      </c>
      <c r="C60" s="441" t="s">
        <v>163</v>
      </c>
      <c r="D60" s="402">
        <v>2500000</v>
      </c>
      <c r="E60" s="441"/>
      <c r="F60" s="441"/>
      <c r="G60" s="85" t="s">
        <v>36</v>
      </c>
    </row>
    <row r="61" spans="1:7" s="10" customFormat="1" ht="23.25" customHeight="1" x14ac:dyDescent="0.45">
      <c r="A61" s="51"/>
      <c r="B61" s="441" t="s">
        <v>346</v>
      </c>
      <c r="C61" s="441" t="s">
        <v>316</v>
      </c>
      <c r="D61" s="402">
        <v>1600000</v>
      </c>
      <c r="E61" s="402">
        <v>8000000</v>
      </c>
      <c r="F61" s="402">
        <v>13500000</v>
      </c>
      <c r="G61" s="85" t="s">
        <v>36</v>
      </c>
    </row>
    <row r="62" spans="1:7" ht="24" customHeight="1" x14ac:dyDescent="0.45">
      <c r="A62" s="34"/>
      <c r="B62" s="441" t="s">
        <v>347</v>
      </c>
      <c r="C62" s="441" t="s">
        <v>316</v>
      </c>
      <c r="D62" s="402">
        <v>800000</v>
      </c>
      <c r="E62" s="402"/>
      <c r="F62" s="402"/>
      <c r="G62" s="87" t="s">
        <v>36</v>
      </c>
    </row>
    <row r="63" spans="1:7" ht="37" x14ac:dyDescent="0.45">
      <c r="A63" s="34"/>
      <c r="B63" s="443" t="s">
        <v>348</v>
      </c>
      <c r="C63" s="441" t="s">
        <v>316</v>
      </c>
      <c r="D63" s="402"/>
      <c r="E63" s="402"/>
      <c r="F63" s="402"/>
      <c r="G63" s="87" t="s">
        <v>36</v>
      </c>
    </row>
    <row r="64" spans="1:7" ht="21.75" customHeight="1" x14ac:dyDescent="0.45">
      <c r="A64" s="34"/>
      <c r="B64" s="441" t="s">
        <v>349</v>
      </c>
      <c r="C64" s="441" t="s">
        <v>316</v>
      </c>
      <c r="D64" s="402">
        <v>1000000</v>
      </c>
      <c r="E64" s="402"/>
      <c r="F64" s="402"/>
      <c r="G64" s="87" t="s">
        <v>36</v>
      </c>
    </row>
    <row r="65" spans="1:7" ht="33.75" customHeight="1" x14ac:dyDescent="0.45">
      <c r="A65" s="34"/>
      <c r="B65" s="443" t="s">
        <v>350</v>
      </c>
      <c r="C65" s="441" t="s">
        <v>163</v>
      </c>
      <c r="D65" s="402">
        <v>500000</v>
      </c>
      <c r="E65" s="441"/>
      <c r="F65" s="441"/>
      <c r="G65" s="87" t="s">
        <v>36</v>
      </c>
    </row>
    <row r="66" spans="1:7" ht="35.25" customHeight="1" x14ac:dyDescent="0.45">
      <c r="A66" s="34"/>
      <c r="B66" s="443" t="s">
        <v>351</v>
      </c>
      <c r="C66" s="441" t="s">
        <v>163</v>
      </c>
      <c r="D66" s="452"/>
      <c r="E66" s="402">
        <v>2000000</v>
      </c>
      <c r="F66" s="441"/>
      <c r="G66" s="87" t="s">
        <v>36</v>
      </c>
    </row>
    <row r="67" spans="1:7" ht="18.75" customHeight="1" x14ac:dyDescent="0.45">
      <c r="A67" s="34"/>
      <c r="B67" s="441" t="s">
        <v>352</v>
      </c>
      <c r="C67" s="441" t="s">
        <v>130</v>
      </c>
      <c r="D67" s="402">
        <v>300000</v>
      </c>
      <c r="E67" s="402"/>
      <c r="F67" s="441"/>
      <c r="G67" s="87" t="s">
        <v>36</v>
      </c>
    </row>
    <row r="68" spans="1:7" ht="18.75" hidden="1" customHeight="1" x14ac:dyDescent="0.45">
      <c r="A68" s="77"/>
      <c r="B68" s="453"/>
      <c r="C68" s="454"/>
      <c r="D68" s="455"/>
      <c r="E68" s="454"/>
      <c r="F68" s="454"/>
      <c r="G68" s="433" t="s">
        <v>36</v>
      </c>
    </row>
    <row r="69" spans="1:7" ht="18.5" x14ac:dyDescent="0.45">
      <c r="A69" s="12"/>
      <c r="B69" s="396" t="s">
        <v>353</v>
      </c>
      <c r="C69" s="396"/>
      <c r="D69" s="456">
        <f>SUM(D38:D68)</f>
        <v>22030000</v>
      </c>
      <c r="E69" s="456">
        <f>SUM(E38:E66)</f>
        <v>17150000</v>
      </c>
      <c r="F69" s="456">
        <f t="shared" ref="F69" si="5">SUM(F38:F66)</f>
        <v>13500000</v>
      </c>
      <c r="G69" s="47"/>
    </row>
    <row r="70" spans="1:7" x14ac:dyDescent="0.35">
      <c r="A70" s="12"/>
      <c r="B70" s="77"/>
      <c r="C70" s="77"/>
      <c r="D70" s="77"/>
      <c r="E70" s="77"/>
      <c r="F70" s="77"/>
      <c r="G70" s="34"/>
    </row>
    <row r="71" spans="1:7" s="10" customFormat="1" x14ac:dyDescent="0.35">
      <c r="A71" s="11"/>
      <c r="B71" s="48" t="s">
        <v>354</v>
      </c>
      <c r="C71" s="48"/>
      <c r="D71" s="436">
        <f>D69+D35+D30+D27+D14</f>
        <v>102396650.19999999</v>
      </c>
      <c r="E71" s="436">
        <f>E69+E35+E30+E27+E14</f>
        <v>207176800.19999999</v>
      </c>
      <c r="F71" s="436">
        <f>F69+F35+F30+F27+F14</f>
        <v>210369600</v>
      </c>
      <c r="G71" s="48"/>
    </row>
    <row r="74" spans="1:7" ht="18.5" x14ac:dyDescent="0.45">
      <c r="B74" s="396" t="s">
        <v>355</v>
      </c>
      <c r="C74" s="396" t="s">
        <v>3</v>
      </c>
      <c r="D74" s="396" t="s">
        <v>4</v>
      </c>
      <c r="E74" s="396" t="s">
        <v>246</v>
      </c>
    </row>
    <row r="75" spans="1:7" ht="29.25" customHeight="1" x14ac:dyDescent="0.45">
      <c r="B75" s="398" t="s">
        <v>356</v>
      </c>
      <c r="C75" s="399">
        <v>226374000</v>
      </c>
      <c r="D75" s="399">
        <v>251551000</v>
      </c>
      <c r="E75" s="399">
        <v>273787000</v>
      </c>
    </row>
    <row r="76" spans="1:7" ht="18.5" hidden="1" x14ac:dyDescent="0.45">
      <c r="B76" s="401" t="s">
        <v>8</v>
      </c>
      <c r="C76" s="403">
        <v>2586000</v>
      </c>
      <c r="D76" s="403">
        <v>2699300</v>
      </c>
      <c r="E76" s="403">
        <v>2817400</v>
      </c>
    </row>
    <row r="77" spans="1:7" ht="18.5" hidden="1" x14ac:dyDescent="0.45">
      <c r="B77" s="401" t="s">
        <v>6</v>
      </c>
      <c r="C77" s="403">
        <v>1700000</v>
      </c>
      <c r="D77" s="403">
        <v>1700000</v>
      </c>
      <c r="E77" s="403">
        <v>1900000</v>
      </c>
    </row>
    <row r="78" spans="1:7" ht="18.5" hidden="1" x14ac:dyDescent="0.45">
      <c r="B78" s="405" t="s">
        <v>7</v>
      </c>
      <c r="C78" s="406">
        <v>1035000</v>
      </c>
      <c r="D78" s="405"/>
      <c r="E78" s="405"/>
    </row>
    <row r="79" spans="1:7" ht="18.5" hidden="1" x14ac:dyDescent="0.45">
      <c r="B79" s="396" t="s">
        <v>357</v>
      </c>
      <c r="C79" s="456">
        <f>SUM(C75:C78)</f>
        <v>231695000</v>
      </c>
      <c r="D79" s="456">
        <f t="shared" ref="D79:E79" si="6">SUM(D75:D78)</f>
        <v>255950300</v>
      </c>
      <c r="E79" s="456">
        <f t="shared" si="6"/>
        <v>278504400</v>
      </c>
    </row>
    <row r="80" spans="1:7" ht="18.5" hidden="1" x14ac:dyDescent="0.45">
      <c r="B80" s="398" t="s">
        <v>8</v>
      </c>
      <c r="C80" s="399">
        <f>51720000-C76</f>
        <v>49134000</v>
      </c>
      <c r="D80" s="399">
        <f>53986000-D76</f>
        <v>51286700</v>
      </c>
      <c r="E80" s="399">
        <f>56348000-E76</f>
        <v>53530600</v>
      </c>
    </row>
    <row r="81" spans="2:5" ht="18.5" x14ac:dyDescent="0.45">
      <c r="B81" s="401" t="s">
        <v>358</v>
      </c>
      <c r="C81" s="403">
        <v>0</v>
      </c>
      <c r="D81" s="403">
        <v>5000000</v>
      </c>
      <c r="E81" s="403">
        <v>0</v>
      </c>
    </row>
    <row r="82" spans="2:5" ht="18.5" x14ac:dyDescent="0.45">
      <c r="B82" s="401" t="s">
        <v>10</v>
      </c>
      <c r="C82" s="403">
        <v>0</v>
      </c>
      <c r="D82" s="403">
        <v>18000000</v>
      </c>
      <c r="E82" s="403">
        <v>18806000</v>
      </c>
    </row>
    <row r="83" spans="2:5" ht="18.5" x14ac:dyDescent="0.45">
      <c r="B83" s="457"/>
      <c r="C83" s="458"/>
      <c r="D83" s="458"/>
      <c r="E83" s="458"/>
    </row>
    <row r="84" spans="2:5" ht="18.5" hidden="1" x14ac:dyDescent="0.45">
      <c r="B84" s="401" t="s">
        <v>31</v>
      </c>
      <c r="C84" s="403">
        <v>0</v>
      </c>
      <c r="D84" s="403">
        <v>52209000</v>
      </c>
      <c r="E84" s="403">
        <v>54533000</v>
      </c>
    </row>
    <row r="85" spans="2:5" ht="18.5" x14ac:dyDescent="0.45">
      <c r="B85" s="401" t="s">
        <v>311</v>
      </c>
      <c r="C85" s="403">
        <v>31226000</v>
      </c>
      <c r="D85" s="403">
        <v>63531100</v>
      </c>
      <c r="E85" s="403">
        <v>70000000</v>
      </c>
    </row>
    <row r="86" spans="2:5" ht="18.5" x14ac:dyDescent="0.45">
      <c r="B86" s="459" t="s">
        <v>359</v>
      </c>
      <c r="C86" s="407">
        <v>22030000</v>
      </c>
      <c r="D86" s="407">
        <v>17150000</v>
      </c>
      <c r="E86" s="407">
        <v>13500000</v>
      </c>
    </row>
    <row r="87" spans="2:5" ht="18.5" x14ac:dyDescent="0.45">
      <c r="B87" s="396" t="s">
        <v>360</v>
      </c>
      <c r="C87" s="456">
        <f>SUM(C80:C86)</f>
        <v>102390000</v>
      </c>
      <c r="D87" s="456">
        <f t="shared" ref="D87:E87" si="7">SUM(D80:D86)</f>
        <v>207176800</v>
      </c>
      <c r="E87" s="456">
        <f t="shared" si="7"/>
        <v>210369600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B124"/>
  <sheetViews>
    <sheetView workbookViewId="0">
      <selection activeCell="B41" sqref="B41"/>
    </sheetView>
  </sheetViews>
  <sheetFormatPr defaultRowHeight="14.5" x14ac:dyDescent="0.35"/>
  <cols>
    <col min="1" max="1" width="54.26953125" customWidth="1"/>
    <col min="2" max="2" width="24.26953125" customWidth="1"/>
    <col min="3" max="3" width="10.453125" style="10" customWidth="1"/>
    <col min="4" max="4" width="15.7265625" style="40" customWidth="1"/>
    <col min="5" max="6" width="13.453125" bestFit="1" customWidth="1"/>
    <col min="7" max="7" width="15.26953125" customWidth="1"/>
    <col min="8" max="8" width="44.54296875" customWidth="1"/>
  </cols>
  <sheetData>
    <row r="1" spans="1:6 16382:16382" x14ac:dyDescent="0.35">
      <c r="A1" s="10" t="s">
        <v>19</v>
      </c>
      <c r="B1" s="10"/>
    </row>
    <row r="2" spans="1:6 16382:16382" x14ac:dyDescent="0.35">
      <c r="A2" s="108" t="s">
        <v>14</v>
      </c>
      <c r="B2" s="108"/>
      <c r="C2" s="108" t="s">
        <v>15</v>
      </c>
      <c r="D2" s="120" t="s">
        <v>2</v>
      </c>
      <c r="E2" s="121" t="s">
        <v>3</v>
      </c>
      <c r="F2" s="121" t="s">
        <v>4</v>
      </c>
    </row>
    <row r="3" spans="1:6 16382:16382" x14ac:dyDescent="0.35">
      <c r="A3" s="34" t="s">
        <v>16</v>
      </c>
      <c r="B3" s="34" t="s">
        <v>152</v>
      </c>
      <c r="C3" s="51" t="s">
        <v>8</v>
      </c>
      <c r="D3" s="67">
        <v>13166148</v>
      </c>
      <c r="E3" s="34"/>
      <c r="F3" s="34"/>
    </row>
    <row r="4" spans="1:6 16382:16382" x14ac:dyDescent="0.35">
      <c r="A4" s="34" t="s">
        <v>17</v>
      </c>
      <c r="B4" s="34" t="s">
        <v>153</v>
      </c>
      <c r="C4" s="51" t="s">
        <v>8</v>
      </c>
      <c r="D4" s="122">
        <v>22516008</v>
      </c>
      <c r="E4" s="34"/>
      <c r="F4" s="34"/>
    </row>
    <row r="5" spans="1:6 16382:16382" ht="19.5" customHeight="1" x14ac:dyDescent="0.35">
      <c r="A5" s="54" t="s">
        <v>77</v>
      </c>
      <c r="B5" s="54" t="s">
        <v>120</v>
      </c>
      <c r="C5" s="51" t="s">
        <v>8</v>
      </c>
      <c r="D5" s="52">
        <v>10000000</v>
      </c>
      <c r="E5" s="34"/>
      <c r="F5" s="34"/>
    </row>
    <row r="6" spans="1:6 16382:16382" ht="17.25" customHeight="1" x14ac:dyDescent="0.35">
      <c r="A6" s="34" t="s">
        <v>18</v>
      </c>
      <c r="B6" s="34" t="s">
        <v>152</v>
      </c>
      <c r="C6" s="51" t="s">
        <v>8</v>
      </c>
      <c r="D6" s="52">
        <v>10930242</v>
      </c>
      <c r="E6" s="34"/>
      <c r="F6" s="34"/>
      <c r="XFB6" s="20">
        <f>SUM(D6:XFA6)</f>
        <v>10930242</v>
      </c>
    </row>
    <row r="7" spans="1:6 16382:16382" ht="30.75" customHeight="1" x14ac:dyDescent="0.35">
      <c r="A7" s="123" t="s">
        <v>94</v>
      </c>
      <c r="B7" s="34" t="s">
        <v>152</v>
      </c>
      <c r="C7" s="51" t="s">
        <v>8</v>
      </c>
      <c r="D7" s="52"/>
      <c r="E7" s="124">
        <f>49140650</f>
        <v>49140650</v>
      </c>
      <c r="F7" s="124">
        <v>51299050</v>
      </c>
      <c r="XFB7" s="20"/>
    </row>
    <row r="8" spans="1:6 16382:16382" x14ac:dyDescent="0.35">
      <c r="A8" s="50" t="s">
        <v>24</v>
      </c>
      <c r="B8" s="50"/>
      <c r="C8" s="48"/>
      <c r="D8" s="49">
        <f>SUM(D3:D7)</f>
        <v>56612398</v>
      </c>
      <c r="E8" s="49">
        <f>SUM(E3:E7)</f>
        <v>49140650</v>
      </c>
      <c r="F8" s="49">
        <f>SUM(F3:F7)</f>
        <v>51299050</v>
      </c>
    </row>
    <row r="11" spans="1:6 16382:16382" x14ac:dyDescent="0.35">
      <c r="A11" s="17" t="s">
        <v>25</v>
      </c>
      <c r="B11" s="17"/>
    </row>
    <row r="12" spans="1:6 16382:16382" ht="39" customHeight="1" x14ac:dyDescent="0.35">
      <c r="A12" s="111" t="s">
        <v>26</v>
      </c>
      <c r="B12" s="111" t="s">
        <v>154</v>
      </c>
      <c r="C12" s="108" t="s">
        <v>31</v>
      </c>
      <c r="D12" s="112">
        <v>15000000</v>
      </c>
      <c r="E12" s="107"/>
      <c r="F12" s="107"/>
    </row>
    <row r="13" spans="1:6 16382:16382" ht="24.75" customHeight="1" x14ac:dyDescent="0.35">
      <c r="A13" s="113" t="s">
        <v>27</v>
      </c>
      <c r="B13" s="114" t="s">
        <v>152</v>
      </c>
      <c r="C13" s="51" t="s">
        <v>31</v>
      </c>
      <c r="D13" s="115">
        <v>10000000</v>
      </c>
      <c r="E13" s="34"/>
      <c r="F13" s="34"/>
    </row>
    <row r="14" spans="1:6 16382:16382" ht="32.25" customHeight="1" x14ac:dyDescent="0.35">
      <c r="A14" s="54" t="s">
        <v>28</v>
      </c>
      <c r="B14" s="55" t="s">
        <v>152</v>
      </c>
      <c r="C14" s="51" t="s">
        <v>31</v>
      </c>
      <c r="D14" s="116">
        <v>10000000</v>
      </c>
      <c r="E14" s="34"/>
      <c r="F14" s="34"/>
    </row>
    <row r="15" spans="1:6 16382:16382" s="29" customFormat="1" ht="22.5" customHeight="1" x14ac:dyDescent="0.35">
      <c r="A15" s="71" t="s">
        <v>29</v>
      </c>
      <c r="B15" s="71" t="s">
        <v>152</v>
      </c>
      <c r="C15" s="60" t="s">
        <v>31</v>
      </c>
      <c r="D15" s="72">
        <v>22000000</v>
      </c>
      <c r="E15" s="62"/>
      <c r="F15" s="62"/>
    </row>
    <row r="16" spans="1:6 16382:16382" ht="22.5" customHeight="1" x14ac:dyDescent="0.35">
      <c r="A16" s="54" t="s">
        <v>30</v>
      </c>
      <c r="B16" s="54" t="s">
        <v>152</v>
      </c>
      <c r="C16" s="51" t="s">
        <v>31</v>
      </c>
      <c r="D16" s="116">
        <v>10160000</v>
      </c>
      <c r="E16" s="34"/>
      <c r="F16" s="34"/>
    </row>
    <row r="17" spans="1:6" s="29" customFormat="1" ht="15.75" customHeight="1" x14ac:dyDescent="0.35">
      <c r="A17" s="71" t="s">
        <v>150</v>
      </c>
      <c r="B17" s="117" t="s">
        <v>11</v>
      </c>
      <c r="C17" s="117" t="s">
        <v>11</v>
      </c>
      <c r="D17" s="118">
        <v>0</v>
      </c>
      <c r="E17" s="119">
        <v>50832000</v>
      </c>
      <c r="F17" s="119">
        <v>52209000</v>
      </c>
    </row>
    <row r="18" spans="1:6" s="29" customFormat="1" ht="56.25" customHeight="1" x14ac:dyDescent="0.35">
      <c r="A18" s="71" t="s">
        <v>151</v>
      </c>
      <c r="B18" s="117" t="s">
        <v>12</v>
      </c>
      <c r="C18" s="117" t="s">
        <v>12</v>
      </c>
      <c r="D18" s="118"/>
      <c r="E18" s="119">
        <v>71226000</v>
      </c>
      <c r="F18" s="119">
        <v>63531000</v>
      </c>
    </row>
    <row r="19" spans="1:6" x14ac:dyDescent="0.35">
      <c r="A19" s="47" t="s">
        <v>24</v>
      </c>
      <c r="B19" s="47"/>
      <c r="C19" s="48"/>
      <c r="D19" s="49">
        <f>SUM(D12:D16)</f>
        <v>67160000</v>
      </c>
      <c r="E19" s="49">
        <f>SUM(E12:E18)</f>
        <v>122058000</v>
      </c>
      <c r="F19" s="49">
        <f>SUM(F12:F18)</f>
        <v>115740000</v>
      </c>
    </row>
    <row r="21" spans="1:6" x14ac:dyDescent="0.35">
      <c r="A21" s="10" t="s">
        <v>33</v>
      </c>
      <c r="B21" s="10"/>
    </row>
    <row r="22" spans="1:6" ht="29" x14ac:dyDescent="0.35">
      <c r="A22" s="106" t="s">
        <v>32</v>
      </c>
      <c r="B22" s="107"/>
      <c r="C22" s="108" t="s">
        <v>10</v>
      </c>
      <c r="D22" s="109">
        <v>20000000</v>
      </c>
      <c r="E22" s="110">
        <v>22500000</v>
      </c>
      <c r="F22" s="110">
        <v>10971000</v>
      </c>
    </row>
    <row r="23" spans="1:6" x14ac:dyDescent="0.35">
      <c r="A23" s="11" t="s">
        <v>24</v>
      </c>
      <c r="B23" s="11"/>
      <c r="C23" s="11"/>
      <c r="D23" s="41">
        <f>SUM(D22)</f>
        <v>20000000</v>
      </c>
      <c r="E23" s="18">
        <f t="shared" ref="E23:F23" si="0">SUM(E22)</f>
        <v>22500000</v>
      </c>
      <c r="F23" s="18">
        <f t="shared" si="0"/>
        <v>10971000</v>
      </c>
    </row>
    <row r="24" spans="1:6" x14ac:dyDescent="0.35">
      <c r="A24" s="10"/>
      <c r="B24" s="10"/>
      <c r="D24" s="43"/>
    </row>
    <row r="25" spans="1:6" x14ac:dyDescent="0.35">
      <c r="A25" s="10" t="s">
        <v>95</v>
      </c>
      <c r="B25" s="10"/>
    </row>
    <row r="26" spans="1:6" s="29" customFormat="1" x14ac:dyDescent="0.35">
      <c r="A26" s="100" t="s">
        <v>96</v>
      </c>
      <c r="B26" s="100"/>
      <c r="C26" s="101" t="s">
        <v>97</v>
      </c>
      <c r="D26" s="102">
        <v>4000000</v>
      </c>
      <c r="E26" s="100"/>
      <c r="F26" s="100">
        <v>5000000</v>
      </c>
    </row>
    <row r="27" spans="1:6" s="29" customFormat="1" x14ac:dyDescent="0.35">
      <c r="A27" s="103" t="s">
        <v>24</v>
      </c>
      <c r="B27" s="103"/>
      <c r="C27" s="103"/>
      <c r="D27" s="104">
        <f>SUM(D26)</f>
        <v>4000000</v>
      </c>
      <c r="E27" s="105">
        <f t="shared" ref="E27:F27" si="1">SUM(E26)</f>
        <v>0</v>
      </c>
      <c r="F27" s="105">
        <f t="shared" si="1"/>
        <v>5000000</v>
      </c>
    </row>
    <row r="28" spans="1:6" x14ac:dyDescent="0.35">
      <c r="A28" s="10"/>
      <c r="B28" s="10"/>
      <c r="D28" s="43"/>
    </row>
    <row r="29" spans="1:6" s="82" customFormat="1" x14ac:dyDescent="0.35">
      <c r="A29" s="80" t="s">
        <v>65</v>
      </c>
      <c r="B29" s="80"/>
      <c r="C29" s="80"/>
      <c r="D29" s="81"/>
    </row>
    <row r="30" spans="1:6" s="80" customFormat="1" x14ac:dyDescent="0.35">
      <c r="A30" s="83" t="s">
        <v>34</v>
      </c>
      <c r="B30" s="83" t="s">
        <v>157</v>
      </c>
      <c r="C30" s="83" t="s">
        <v>36</v>
      </c>
      <c r="D30" s="84"/>
      <c r="E30" s="84">
        <v>2000000</v>
      </c>
      <c r="F30" s="83"/>
    </row>
    <row r="31" spans="1:6" s="82" customFormat="1" x14ac:dyDescent="0.35">
      <c r="A31" s="88" t="s">
        <v>35</v>
      </c>
      <c r="B31" s="85" t="s">
        <v>157</v>
      </c>
      <c r="C31" s="85" t="s">
        <v>36</v>
      </c>
      <c r="D31" s="86"/>
      <c r="E31" s="86">
        <v>2500000</v>
      </c>
      <c r="F31" s="87"/>
    </row>
    <row r="32" spans="1:6" s="82" customFormat="1" x14ac:dyDescent="0.35">
      <c r="A32" s="88" t="s">
        <v>156</v>
      </c>
      <c r="B32" s="85" t="s">
        <v>157</v>
      </c>
      <c r="C32" s="85" t="s">
        <v>36</v>
      </c>
      <c r="D32" s="86">
        <v>3500000</v>
      </c>
      <c r="E32" s="86">
        <v>10000000</v>
      </c>
      <c r="F32" s="87"/>
    </row>
    <row r="33" spans="1:7" s="82" customFormat="1" x14ac:dyDescent="0.35">
      <c r="A33" s="89" t="s">
        <v>37</v>
      </c>
      <c r="B33" s="85" t="s">
        <v>157</v>
      </c>
      <c r="C33" s="85" t="s">
        <v>36</v>
      </c>
      <c r="D33" s="86"/>
      <c r="E33" s="86">
        <v>5000000</v>
      </c>
      <c r="F33" s="87"/>
    </row>
    <row r="34" spans="1:7" s="82" customFormat="1" x14ac:dyDescent="0.35">
      <c r="A34" s="87" t="s">
        <v>38</v>
      </c>
      <c r="B34" s="85" t="s">
        <v>157</v>
      </c>
      <c r="C34" s="85" t="s">
        <v>36</v>
      </c>
      <c r="D34" s="86"/>
      <c r="E34" s="86">
        <v>5000000</v>
      </c>
      <c r="F34" s="87"/>
    </row>
    <row r="35" spans="1:7" s="46" customFormat="1" ht="22.5" customHeight="1" x14ac:dyDescent="0.35">
      <c r="A35" s="89" t="s">
        <v>155</v>
      </c>
      <c r="B35" s="85" t="s">
        <v>158</v>
      </c>
      <c r="C35" s="85" t="s">
        <v>36</v>
      </c>
      <c r="D35" s="86">
        <v>5000000</v>
      </c>
      <c r="E35" s="86">
        <v>2000000</v>
      </c>
      <c r="F35" s="87"/>
      <c r="G35" s="82"/>
    </row>
    <row r="36" spans="1:7" s="82" customFormat="1" x14ac:dyDescent="0.35">
      <c r="A36" s="88" t="s">
        <v>39</v>
      </c>
      <c r="B36" s="88" t="s">
        <v>130</v>
      </c>
      <c r="C36" s="85" t="s">
        <v>36</v>
      </c>
      <c r="D36" s="86">
        <v>480000</v>
      </c>
      <c r="E36" s="86">
        <v>480000</v>
      </c>
      <c r="F36" s="87"/>
    </row>
    <row r="37" spans="1:7" s="82" customFormat="1" x14ac:dyDescent="0.35">
      <c r="A37" s="88" t="s">
        <v>40</v>
      </c>
      <c r="B37" s="88" t="s">
        <v>130</v>
      </c>
      <c r="C37" s="85" t="s">
        <v>36</v>
      </c>
      <c r="D37" s="86">
        <v>500000</v>
      </c>
      <c r="E37" s="86">
        <v>500000</v>
      </c>
      <c r="F37" s="87"/>
    </row>
    <row r="38" spans="1:7" s="82" customFormat="1" x14ac:dyDescent="0.35">
      <c r="A38" s="88" t="s">
        <v>41</v>
      </c>
      <c r="B38" s="88" t="s">
        <v>130</v>
      </c>
      <c r="C38" s="85" t="s">
        <v>36</v>
      </c>
      <c r="D38" s="86">
        <v>200000</v>
      </c>
      <c r="E38" s="86">
        <v>300000</v>
      </c>
      <c r="F38" s="87"/>
    </row>
    <row r="39" spans="1:7" s="82" customFormat="1" x14ac:dyDescent="0.35">
      <c r="A39" s="88" t="s">
        <v>147</v>
      </c>
      <c r="B39" s="88" t="s">
        <v>130</v>
      </c>
      <c r="C39" s="85" t="s">
        <v>36</v>
      </c>
      <c r="D39" s="86">
        <v>500000</v>
      </c>
      <c r="E39" s="87"/>
      <c r="F39" s="87"/>
      <c r="G39" s="82" t="s">
        <v>148</v>
      </c>
    </row>
    <row r="40" spans="1:7" s="82" customFormat="1" x14ac:dyDescent="0.35">
      <c r="A40" s="88" t="s">
        <v>43</v>
      </c>
      <c r="B40" s="88" t="s">
        <v>133</v>
      </c>
      <c r="C40" s="85" t="s">
        <v>36</v>
      </c>
      <c r="D40" s="86">
        <v>600000</v>
      </c>
      <c r="E40" s="87"/>
      <c r="F40" s="87"/>
    </row>
    <row r="41" spans="1:7" s="82" customFormat="1" ht="31.5" customHeight="1" x14ac:dyDescent="0.35">
      <c r="A41" s="89" t="s">
        <v>44</v>
      </c>
      <c r="B41" s="88" t="s">
        <v>134</v>
      </c>
      <c r="C41" s="85" t="s">
        <v>36</v>
      </c>
      <c r="D41" s="86">
        <v>3000000</v>
      </c>
      <c r="E41" s="87"/>
      <c r="F41" s="87"/>
    </row>
    <row r="42" spans="1:7" s="82" customFormat="1" x14ac:dyDescent="0.35">
      <c r="A42" s="88" t="s">
        <v>45</v>
      </c>
      <c r="B42" s="88" t="s">
        <v>134</v>
      </c>
      <c r="C42" s="85" t="s">
        <v>36</v>
      </c>
      <c r="D42" s="86">
        <v>100000</v>
      </c>
      <c r="E42" s="87"/>
      <c r="F42" s="87"/>
    </row>
    <row r="43" spans="1:7" s="80" customFormat="1" x14ac:dyDescent="0.35">
      <c r="A43" s="90" t="s">
        <v>46</v>
      </c>
      <c r="B43" s="90" t="s">
        <v>135</v>
      </c>
      <c r="C43" s="85" t="s">
        <v>36</v>
      </c>
      <c r="D43" s="91">
        <v>1000000</v>
      </c>
      <c r="E43" s="85"/>
      <c r="F43" s="85"/>
    </row>
    <row r="44" spans="1:7" s="80" customFormat="1" ht="21.75" customHeight="1" x14ac:dyDescent="0.35">
      <c r="A44" s="90" t="s">
        <v>159</v>
      </c>
      <c r="B44" s="90" t="s">
        <v>135</v>
      </c>
      <c r="C44" s="85" t="s">
        <v>36</v>
      </c>
      <c r="D44" s="91"/>
      <c r="E44" s="91">
        <v>1500000</v>
      </c>
      <c r="F44" s="85"/>
    </row>
    <row r="45" spans="1:7" s="137" customFormat="1" ht="16.5" customHeight="1" x14ac:dyDescent="0.35">
      <c r="A45" s="135" t="s">
        <v>47</v>
      </c>
      <c r="B45" s="135" t="s">
        <v>128</v>
      </c>
      <c r="C45" s="96" t="s">
        <v>36</v>
      </c>
      <c r="D45" s="136">
        <v>0</v>
      </c>
      <c r="E45" s="96"/>
      <c r="F45" s="96"/>
      <c r="G45" s="137" t="s">
        <v>161</v>
      </c>
    </row>
    <row r="46" spans="1:7" s="82" customFormat="1" ht="29" x14ac:dyDescent="0.35">
      <c r="A46" s="89" t="s">
        <v>48</v>
      </c>
      <c r="B46" s="88" t="s">
        <v>122</v>
      </c>
      <c r="C46" s="85" t="s">
        <v>36</v>
      </c>
      <c r="D46" s="86"/>
      <c r="E46" s="92">
        <v>200000</v>
      </c>
      <c r="F46" s="87"/>
      <c r="G46" s="82" t="s">
        <v>119</v>
      </c>
    </row>
    <row r="47" spans="1:7" s="82" customFormat="1" ht="14.25" customHeight="1" x14ac:dyDescent="0.35">
      <c r="A47" s="88" t="s">
        <v>49</v>
      </c>
      <c r="B47" s="88" t="s">
        <v>136</v>
      </c>
      <c r="C47" s="85" t="s">
        <v>36</v>
      </c>
      <c r="D47" s="93"/>
      <c r="E47" s="92">
        <v>1000000</v>
      </c>
      <c r="F47" s="87"/>
    </row>
    <row r="48" spans="1:7" s="99" customFormat="1" ht="19.5" customHeight="1" x14ac:dyDescent="0.35">
      <c r="A48" s="89" t="s">
        <v>140</v>
      </c>
      <c r="B48" s="88" t="s">
        <v>136</v>
      </c>
      <c r="C48" s="85" t="s">
        <v>36</v>
      </c>
      <c r="D48" s="86">
        <v>1200000</v>
      </c>
      <c r="E48" s="92"/>
      <c r="F48" s="87"/>
      <c r="G48" s="82"/>
    </row>
    <row r="49" spans="1:7" s="99" customFormat="1" ht="19.5" customHeight="1" x14ac:dyDescent="0.35">
      <c r="A49" s="89" t="s">
        <v>141</v>
      </c>
      <c r="B49" s="89" t="s">
        <v>136</v>
      </c>
      <c r="C49" s="85" t="s">
        <v>36</v>
      </c>
      <c r="D49" s="86">
        <v>600000</v>
      </c>
      <c r="E49" s="92">
        <v>600000</v>
      </c>
      <c r="F49" s="87"/>
      <c r="G49" s="82"/>
    </row>
    <row r="50" spans="1:7" s="46" customFormat="1" x14ac:dyDescent="0.35">
      <c r="A50" s="125" t="s">
        <v>50</v>
      </c>
      <c r="B50" s="125" t="s">
        <v>136</v>
      </c>
      <c r="C50" s="85" t="s">
        <v>36</v>
      </c>
      <c r="D50" s="86"/>
      <c r="E50" s="87"/>
      <c r="F50" s="87"/>
      <c r="G50" s="126" t="s">
        <v>139</v>
      </c>
    </row>
    <row r="51" spans="1:7" s="46" customFormat="1" x14ac:dyDescent="0.35">
      <c r="A51" s="125" t="s">
        <v>142</v>
      </c>
      <c r="B51" s="125" t="s">
        <v>143</v>
      </c>
      <c r="C51" s="85" t="s">
        <v>144</v>
      </c>
      <c r="D51" s="127"/>
      <c r="E51" s="92">
        <v>5400000</v>
      </c>
      <c r="F51" s="87"/>
      <c r="G51" s="128"/>
    </row>
    <row r="52" spans="1:7" s="82" customFormat="1" x14ac:dyDescent="0.35">
      <c r="A52" s="125" t="s">
        <v>51</v>
      </c>
      <c r="B52" s="125" t="s">
        <v>120</v>
      </c>
      <c r="C52" s="85" t="s">
        <v>36</v>
      </c>
      <c r="D52" s="86">
        <v>2000000</v>
      </c>
      <c r="E52" s="87"/>
      <c r="F52" s="87"/>
    </row>
    <row r="53" spans="1:7" s="26" customFormat="1" ht="29" x14ac:dyDescent="0.35">
      <c r="A53" s="131" t="s">
        <v>52</v>
      </c>
      <c r="B53" s="129" t="s">
        <v>164</v>
      </c>
      <c r="C53" s="63" t="s">
        <v>36</v>
      </c>
      <c r="D53" s="64">
        <v>200000</v>
      </c>
      <c r="E53" s="65"/>
      <c r="F53" s="130"/>
      <c r="G53" s="27" t="s">
        <v>98</v>
      </c>
    </row>
    <row r="54" spans="1:7" ht="29" x14ac:dyDescent="0.35">
      <c r="A54" s="54" t="s">
        <v>53</v>
      </c>
      <c r="B54" s="55"/>
      <c r="C54" s="51" t="s">
        <v>36</v>
      </c>
      <c r="D54" s="56"/>
      <c r="E54" s="33">
        <v>1000000</v>
      </c>
      <c r="F54" s="34"/>
    </row>
    <row r="55" spans="1:7" s="82" customFormat="1" x14ac:dyDescent="0.35">
      <c r="A55" s="88" t="s">
        <v>54</v>
      </c>
      <c r="B55" s="88" t="s">
        <v>120</v>
      </c>
      <c r="C55" s="85" t="s">
        <v>36</v>
      </c>
      <c r="D55" s="86">
        <v>170000</v>
      </c>
      <c r="E55" s="87"/>
      <c r="F55" s="87"/>
    </row>
    <row r="56" spans="1:7" s="82" customFormat="1" x14ac:dyDescent="0.35">
      <c r="A56" s="88" t="s">
        <v>55</v>
      </c>
      <c r="B56" s="88" t="s">
        <v>120</v>
      </c>
      <c r="C56" s="85" t="s">
        <v>36</v>
      </c>
      <c r="D56" s="86">
        <v>28000</v>
      </c>
      <c r="E56" s="87"/>
      <c r="F56" s="87"/>
    </row>
    <row r="57" spans="1:7" s="82" customFormat="1" x14ac:dyDescent="0.35">
      <c r="A57" s="88" t="s">
        <v>56</v>
      </c>
      <c r="B57" s="88" t="s">
        <v>120</v>
      </c>
      <c r="C57" s="85" t="s">
        <v>36</v>
      </c>
      <c r="D57" s="86">
        <v>32000</v>
      </c>
      <c r="E57" s="87"/>
      <c r="F57" s="87"/>
    </row>
    <row r="58" spans="1:7" s="46" customFormat="1" x14ac:dyDescent="0.35">
      <c r="A58" s="88" t="s">
        <v>57</v>
      </c>
      <c r="B58" s="88" t="s">
        <v>121</v>
      </c>
      <c r="C58" s="85" t="s">
        <v>36</v>
      </c>
      <c r="D58" s="86">
        <v>0</v>
      </c>
      <c r="E58" s="86">
        <v>500000</v>
      </c>
      <c r="F58" s="87"/>
      <c r="G58" s="82" t="s">
        <v>149</v>
      </c>
    </row>
    <row r="59" spans="1:7" s="82" customFormat="1" x14ac:dyDescent="0.35">
      <c r="A59" s="88" t="s">
        <v>58</v>
      </c>
      <c r="B59" s="88" t="s">
        <v>123</v>
      </c>
      <c r="C59" s="85" t="s">
        <v>36</v>
      </c>
      <c r="D59" s="86">
        <v>400000</v>
      </c>
      <c r="E59" s="87"/>
      <c r="F59" s="87"/>
    </row>
    <row r="60" spans="1:7" s="82" customFormat="1" x14ac:dyDescent="0.35">
      <c r="A60" s="88" t="s">
        <v>59</v>
      </c>
      <c r="B60" s="88" t="s">
        <v>123</v>
      </c>
      <c r="C60" s="85" t="s">
        <v>36</v>
      </c>
      <c r="D60" s="132"/>
      <c r="E60" s="92">
        <v>500000</v>
      </c>
      <c r="F60" s="87"/>
      <c r="G60" s="82" t="s">
        <v>98</v>
      </c>
    </row>
    <row r="61" spans="1:7" s="82" customFormat="1" x14ac:dyDescent="0.35">
      <c r="A61" s="88" t="s">
        <v>60</v>
      </c>
      <c r="B61" s="88" t="s">
        <v>123</v>
      </c>
      <c r="C61" s="85" t="s">
        <v>36</v>
      </c>
      <c r="D61" s="93"/>
      <c r="E61" s="92">
        <v>40000</v>
      </c>
      <c r="F61" s="87"/>
    </row>
    <row r="62" spans="1:7" s="82" customFormat="1" x14ac:dyDescent="0.35">
      <c r="A62" s="88" t="s">
        <v>61</v>
      </c>
      <c r="B62" s="88" t="s">
        <v>124</v>
      </c>
      <c r="C62" s="85" t="s">
        <v>36</v>
      </c>
      <c r="D62" s="86">
        <v>250000</v>
      </c>
      <c r="E62" s="87"/>
      <c r="F62" s="87"/>
    </row>
    <row r="63" spans="1:7" s="82" customFormat="1" x14ac:dyDescent="0.35">
      <c r="A63" s="88" t="s">
        <v>62</v>
      </c>
      <c r="B63" s="88" t="s">
        <v>123</v>
      </c>
      <c r="C63" s="85" t="s">
        <v>36</v>
      </c>
      <c r="D63" s="86"/>
      <c r="E63" s="92">
        <v>100000</v>
      </c>
      <c r="F63" s="87"/>
    </row>
    <row r="64" spans="1:7" s="46" customFormat="1" x14ac:dyDescent="0.35">
      <c r="A64" s="88" t="s">
        <v>63</v>
      </c>
      <c r="B64" s="88" t="s">
        <v>136</v>
      </c>
      <c r="C64" s="85" t="s">
        <v>36</v>
      </c>
      <c r="D64" s="86"/>
      <c r="E64" s="92">
        <v>1000000</v>
      </c>
      <c r="F64" s="87"/>
      <c r="G64" s="82" t="s">
        <v>162</v>
      </c>
    </row>
    <row r="65" spans="1:7" s="46" customFormat="1" x14ac:dyDescent="0.35">
      <c r="A65" s="88" t="s">
        <v>64</v>
      </c>
      <c r="B65" s="88" t="s">
        <v>143</v>
      </c>
      <c r="C65" s="85" t="s">
        <v>36</v>
      </c>
      <c r="D65" s="86"/>
      <c r="E65" s="92">
        <v>1000000</v>
      </c>
      <c r="F65" s="87"/>
      <c r="G65" s="82" t="s">
        <v>162</v>
      </c>
    </row>
    <row r="66" spans="1:7" s="82" customFormat="1" ht="29" x14ac:dyDescent="0.35">
      <c r="A66" s="89" t="s">
        <v>42</v>
      </c>
      <c r="B66" s="88" t="s">
        <v>123</v>
      </c>
      <c r="C66" s="85" t="s">
        <v>36</v>
      </c>
      <c r="D66" s="86">
        <v>400000</v>
      </c>
      <c r="E66" s="87"/>
      <c r="F66" s="87"/>
    </row>
    <row r="67" spans="1:7" s="82" customFormat="1" x14ac:dyDescent="0.35">
      <c r="A67" s="89" t="s">
        <v>20</v>
      </c>
      <c r="B67" s="89" t="s">
        <v>125</v>
      </c>
      <c r="C67" s="85" t="s">
        <v>36</v>
      </c>
      <c r="D67" s="133"/>
      <c r="E67" s="87"/>
      <c r="F67" s="87"/>
    </row>
    <row r="68" spans="1:7" s="82" customFormat="1" x14ac:dyDescent="0.35">
      <c r="A68" s="89" t="s">
        <v>21</v>
      </c>
      <c r="B68" s="89" t="s">
        <v>125</v>
      </c>
      <c r="C68" s="85" t="s">
        <v>36</v>
      </c>
      <c r="D68" s="133"/>
      <c r="E68" s="87"/>
      <c r="F68" s="87"/>
    </row>
    <row r="69" spans="1:7" s="82" customFormat="1" x14ac:dyDescent="0.35">
      <c r="A69" s="89" t="s">
        <v>22</v>
      </c>
      <c r="B69" s="89" t="s">
        <v>125</v>
      </c>
      <c r="C69" s="85" t="s">
        <v>36</v>
      </c>
      <c r="D69" s="133"/>
      <c r="E69" s="87"/>
      <c r="F69" s="87"/>
    </row>
    <row r="70" spans="1:7" s="82" customFormat="1" x14ac:dyDescent="0.35">
      <c r="A70" s="89" t="s">
        <v>23</v>
      </c>
      <c r="B70" s="89" t="s">
        <v>125</v>
      </c>
      <c r="C70" s="85" t="s">
        <v>36</v>
      </c>
      <c r="D70" s="86"/>
      <c r="E70" s="134">
        <v>3600000</v>
      </c>
      <c r="F70" s="87"/>
      <c r="G70" s="80" t="s">
        <v>126</v>
      </c>
    </row>
    <row r="71" spans="1:7" s="82" customFormat="1" x14ac:dyDescent="0.35">
      <c r="A71" s="89" t="s">
        <v>138</v>
      </c>
      <c r="B71" s="89" t="s">
        <v>120</v>
      </c>
      <c r="C71" s="85" t="s">
        <v>36</v>
      </c>
      <c r="D71" s="93">
        <f>15000*10</f>
        <v>150000</v>
      </c>
      <c r="E71" s="134"/>
      <c r="F71" s="87"/>
      <c r="G71" s="80"/>
    </row>
    <row r="72" spans="1:7" s="82" customFormat="1" x14ac:dyDescent="0.35">
      <c r="A72" s="89" t="s">
        <v>113</v>
      </c>
      <c r="B72" s="89" t="s">
        <v>127</v>
      </c>
      <c r="C72" s="85" t="s">
        <v>36</v>
      </c>
      <c r="D72" s="133">
        <v>200000</v>
      </c>
      <c r="E72" s="87"/>
      <c r="F72" s="87"/>
      <c r="G72" s="82" t="s">
        <v>114</v>
      </c>
    </row>
    <row r="73" spans="1:7" s="82" customFormat="1" x14ac:dyDescent="0.35">
      <c r="A73" s="89" t="s">
        <v>80</v>
      </c>
      <c r="B73" s="89" t="s">
        <v>127</v>
      </c>
      <c r="C73" s="85" t="s">
        <v>36</v>
      </c>
      <c r="D73" s="133">
        <v>150000</v>
      </c>
      <c r="E73" s="87"/>
      <c r="F73" s="87"/>
      <c r="G73" s="82" t="s">
        <v>114</v>
      </c>
    </row>
    <row r="74" spans="1:7" s="82" customFormat="1" x14ac:dyDescent="0.35">
      <c r="A74" s="89" t="s">
        <v>81</v>
      </c>
      <c r="B74" s="89" t="s">
        <v>127</v>
      </c>
      <c r="C74" s="85" t="s">
        <v>36</v>
      </c>
      <c r="D74" s="127"/>
      <c r="E74" s="134">
        <v>60000</v>
      </c>
      <c r="F74" s="87"/>
      <c r="G74" s="82" t="s">
        <v>114</v>
      </c>
    </row>
    <row r="75" spans="1:7" s="82" customFormat="1" x14ac:dyDescent="0.35">
      <c r="A75" s="89" t="s">
        <v>82</v>
      </c>
      <c r="B75" s="89" t="s">
        <v>127</v>
      </c>
      <c r="C75" s="85" t="s">
        <v>36</v>
      </c>
      <c r="D75" s="133"/>
      <c r="E75" s="134"/>
      <c r="F75" s="87"/>
      <c r="G75" s="82" t="s">
        <v>137</v>
      </c>
    </row>
    <row r="76" spans="1:7" s="82" customFormat="1" x14ac:dyDescent="0.35">
      <c r="A76" s="89" t="s">
        <v>83</v>
      </c>
      <c r="B76" s="89" t="s">
        <v>127</v>
      </c>
      <c r="C76" s="85" t="s">
        <v>36</v>
      </c>
      <c r="D76" s="133"/>
      <c r="E76" s="134"/>
      <c r="F76" s="87"/>
      <c r="G76" s="82" t="s">
        <v>137</v>
      </c>
    </row>
    <row r="77" spans="1:7" s="145" customFormat="1" x14ac:dyDescent="0.35">
      <c r="A77" s="142" t="s">
        <v>146</v>
      </c>
      <c r="B77" s="142" t="s">
        <v>127</v>
      </c>
      <c r="C77" s="85" t="s">
        <v>36</v>
      </c>
      <c r="D77" s="143"/>
      <c r="E77" s="144">
        <v>1500000</v>
      </c>
      <c r="F77" s="85"/>
      <c r="G77" s="80" t="s">
        <v>114</v>
      </c>
    </row>
    <row r="78" spans="1:7" s="145" customFormat="1" x14ac:dyDescent="0.35">
      <c r="A78" s="142" t="s">
        <v>84</v>
      </c>
      <c r="B78" s="142" t="s">
        <v>127</v>
      </c>
      <c r="C78" s="85" t="s">
        <v>36</v>
      </c>
      <c r="D78" s="146">
        <v>2500000</v>
      </c>
      <c r="E78" s="144">
        <v>4500000</v>
      </c>
      <c r="F78" s="85"/>
      <c r="G78" s="80" t="s">
        <v>114</v>
      </c>
    </row>
    <row r="79" spans="1:7" s="145" customFormat="1" x14ac:dyDescent="0.35">
      <c r="A79" s="142" t="s">
        <v>85</v>
      </c>
      <c r="B79" s="142" t="s">
        <v>127</v>
      </c>
      <c r="C79" s="85" t="s">
        <v>36</v>
      </c>
      <c r="D79" s="146">
        <v>150000</v>
      </c>
      <c r="E79" s="85"/>
      <c r="F79" s="85"/>
      <c r="G79" s="80" t="s">
        <v>114</v>
      </c>
    </row>
    <row r="80" spans="1:7" s="145" customFormat="1" ht="38.25" customHeight="1" x14ac:dyDescent="0.35">
      <c r="A80" s="142" t="s">
        <v>86</v>
      </c>
      <c r="B80" s="142" t="s">
        <v>127</v>
      </c>
      <c r="C80" s="85" t="s">
        <v>36</v>
      </c>
      <c r="D80" s="146">
        <v>1000000</v>
      </c>
      <c r="E80" s="85"/>
      <c r="F80" s="85"/>
      <c r="G80" s="80" t="s">
        <v>114</v>
      </c>
    </row>
    <row r="81" spans="1:7" x14ac:dyDescent="0.35">
      <c r="A81" s="54" t="s">
        <v>100</v>
      </c>
      <c r="B81" t="s">
        <v>99</v>
      </c>
      <c r="C81" s="51" t="s">
        <v>36</v>
      </c>
      <c r="D81" s="67">
        <v>1500000</v>
      </c>
      <c r="E81" s="34"/>
      <c r="F81" s="34"/>
      <c r="G81" t="s">
        <v>99</v>
      </c>
    </row>
    <row r="82" spans="1:7" x14ac:dyDescent="0.35">
      <c r="A82" s="54" t="s">
        <v>101</v>
      </c>
      <c r="B82" t="s">
        <v>103</v>
      </c>
      <c r="C82" s="51" t="s">
        <v>36</v>
      </c>
      <c r="D82" s="67"/>
      <c r="E82" s="34"/>
      <c r="F82" s="34"/>
      <c r="G82" s="24" t="s">
        <v>137</v>
      </c>
    </row>
    <row r="83" spans="1:7" x14ac:dyDescent="0.35">
      <c r="A83" s="54" t="s">
        <v>102</v>
      </c>
      <c r="B83" t="s">
        <v>103</v>
      </c>
      <c r="C83" s="51" t="s">
        <v>36</v>
      </c>
      <c r="D83" s="67"/>
      <c r="E83" s="34"/>
      <c r="F83" s="34"/>
      <c r="G83" t="s">
        <v>103</v>
      </c>
    </row>
    <row r="84" spans="1:7" x14ac:dyDescent="0.35">
      <c r="A84" s="54" t="s">
        <v>108</v>
      </c>
      <c r="B84" t="s">
        <v>103</v>
      </c>
      <c r="C84" s="51" t="s">
        <v>36</v>
      </c>
      <c r="D84" s="67">
        <v>200000</v>
      </c>
      <c r="E84" s="34"/>
      <c r="F84" s="34"/>
      <c r="G84" t="s">
        <v>103</v>
      </c>
    </row>
    <row r="85" spans="1:7" x14ac:dyDescent="0.35">
      <c r="A85" s="54" t="s">
        <v>109</v>
      </c>
      <c r="B85" t="s">
        <v>103</v>
      </c>
      <c r="C85" s="51" t="s">
        <v>36</v>
      </c>
      <c r="D85" s="67">
        <v>120000</v>
      </c>
      <c r="E85" s="34"/>
      <c r="F85" s="34"/>
      <c r="G85" t="s">
        <v>103</v>
      </c>
    </row>
    <row r="86" spans="1:7" x14ac:dyDescent="0.35">
      <c r="A86" s="54" t="s">
        <v>104</v>
      </c>
      <c r="B86" t="s">
        <v>105</v>
      </c>
      <c r="C86" s="51" t="s">
        <v>36</v>
      </c>
      <c r="D86" s="67"/>
      <c r="E86" s="34"/>
      <c r="F86" s="34"/>
      <c r="G86" t="s">
        <v>105</v>
      </c>
    </row>
    <row r="87" spans="1:7" x14ac:dyDescent="0.35">
      <c r="A87" s="54" t="s">
        <v>106</v>
      </c>
      <c r="B87" t="s">
        <v>105</v>
      </c>
      <c r="C87" s="51" t="s">
        <v>36</v>
      </c>
      <c r="D87" s="67"/>
      <c r="E87" s="68">
        <v>15000</v>
      </c>
      <c r="F87" s="34"/>
      <c r="G87" t="s">
        <v>105</v>
      </c>
    </row>
    <row r="88" spans="1:7" x14ac:dyDescent="0.35">
      <c r="A88" s="54" t="s">
        <v>107</v>
      </c>
      <c r="B88" t="s">
        <v>105</v>
      </c>
      <c r="C88" s="51" t="s">
        <v>36</v>
      </c>
      <c r="D88" s="67">
        <v>700000</v>
      </c>
      <c r="E88" s="34"/>
      <c r="F88" s="34"/>
      <c r="G88" t="s">
        <v>105</v>
      </c>
    </row>
    <row r="89" spans="1:7" x14ac:dyDescent="0.35">
      <c r="A89" s="54" t="s">
        <v>110</v>
      </c>
      <c r="B89" t="s">
        <v>114</v>
      </c>
      <c r="C89" s="51" t="s">
        <v>36</v>
      </c>
      <c r="D89" s="67">
        <v>500000</v>
      </c>
      <c r="E89" s="68"/>
      <c r="F89" s="34"/>
      <c r="G89" t="s">
        <v>114</v>
      </c>
    </row>
    <row r="90" spans="1:7" s="30" customFormat="1" ht="30" customHeight="1" x14ac:dyDescent="0.35">
      <c r="A90" s="69" t="s">
        <v>118</v>
      </c>
      <c r="B90" s="69" t="s">
        <v>163</v>
      </c>
      <c r="C90" s="66" t="s">
        <v>36</v>
      </c>
      <c r="D90" s="70">
        <v>500000</v>
      </c>
      <c r="E90" s="70">
        <v>4500000</v>
      </c>
      <c r="F90" s="79"/>
      <c r="G90" s="30" t="s">
        <v>115</v>
      </c>
    </row>
    <row r="91" spans="1:7" s="30" customFormat="1" ht="23.25" customHeight="1" x14ac:dyDescent="0.35">
      <c r="A91" s="69" t="s">
        <v>111</v>
      </c>
      <c r="B91" s="69" t="s">
        <v>163</v>
      </c>
      <c r="C91" s="66" t="s">
        <v>36</v>
      </c>
      <c r="D91" s="70">
        <v>500000</v>
      </c>
      <c r="E91" s="70">
        <v>2500000</v>
      </c>
      <c r="F91" s="79"/>
      <c r="G91" s="30" t="s">
        <v>115</v>
      </c>
    </row>
    <row r="92" spans="1:7" s="29" customFormat="1" ht="22.5" customHeight="1" x14ac:dyDescent="0.35">
      <c r="A92" s="71" t="s">
        <v>112</v>
      </c>
      <c r="B92" s="71" t="s">
        <v>127</v>
      </c>
      <c r="C92" s="60" t="s">
        <v>36</v>
      </c>
      <c r="D92" s="72">
        <v>0</v>
      </c>
      <c r="E92" s="72">
        <v>8000000</v>
      </c>
      <c r="F92" s="62"/>
      <c r="G92" s="29" t="s">
        <v>114</v>
      </c>
    </row>
    <row r="93" spans="1:7" s="29" customFormat="1" ht="31.5" customHeight="1" x14ac:dyDescent="0.35">
      <c r="A93" s="71" t="s">
        <v>117</v>
      </c>
      <c r="B93" s="71" t="s">
        <v>127</v>
      </c>
      <c r="C93" s="60" t="s">
        <v>36</v>
      </c>
      <c r="D93" s="72">
        <v>300000</v>
      </c>
      <c r="E93" s="72">
        <v>500000</v>
      </c>
      <c r="F93" s="62"/>
      <c r="G93" s="29" t="s">
        <v>114</v>
      </c>
    </row>
    <row r="94" spans="1:7" s="32" customFormat="1" x14ac:dyDescent="0.35">
      <c r="A94" s="73" t="s">
        <v>129</v>
      </c>
      <c r="B94" s="73" t="s">
        <v>128</v>
      </c>
      <c r="C94" s="53" t="s">
        <v>36</v>
      </c>
      <c r="D94" s="74">
        <v>500000</v>
      </c>
      <c r="E94" s="53"/>
      <c r="F94" s="53"/>
      <c r="G94" s="32" t="s">
        <v>131</v>
      </c>
    </row>
    <row r="95" spans="1:7" s="141" customFormat="1" x14ac:dyDescent="0.35">
      <c r="A95" s="138" t="s">
        <v>132</v>
      </c>
      <c r="B95" s="138" t="s">
        <v>130</v>
      </c>
      <c r="C95" s="139" t="s">
        <v>36</v>
      </c>
      <c r="D95" s="140">
        <v>500000</v>
      </c>
      <c r="E95" s="139"/>
      <c r="F95" s="139"/>
      <c r="G95" s="141" t="s">
        <v>131</v>
      </c>
    </row>
    <row r="96" spans="1:7" s="32" customFormat="1" x14ac:dyDescent="0.35">
      <c r="A96" s="75" t="s">
        <v>160</v>
      </c>
      <c r="B96" s="75" t="s">
        <v>135</v>
      </c>
      <c r="C96" s="53" t="s">
        <v>36</v>
      </c>
      <c r="D96" s="76">
        <v>300000</v>
      </c>
      <c r="E96" s="53"/>
      <c r="F96" s="53"/>
      <c r="G96" s="32" t="s">
        <v>131</v>
      </c>
    </row>
    <row r="97" spans="1:7" s="29" customFormat="1" x14ac:dyDescent="0.35">
      <c r="A97" s="59" t="s">
        <v>145</v>
      </c>
      <c r="B97" s="59"/>
      <c r="C97" s="60"/>
      <c r="D97" s="61"/>
      <c r="E97" s="62"/>
      <c r="F97" s="62"/>
      <c r="G97" s="36"/>
    </row>
    <row r="98" spans="1:7" x14ac:dyDescent="0.35">
      <c r="A98" s="11" t="s">
        <v>24</v>
      </c>
      <c r="B98" s="11"/>
      <c r="C98" s="11"/>
      <c r="D98" s="42">
        <f>SUM(D30:D97)</f>
        <v>29930000</v>
      </c>
      <c r="E98" s="12"/>
      <c r="F98" s="12"/>
    </row>
    <row r="101" spans="1:7" x14ac:dyDescent="0.35">
      <c r="A101" s="16" t="s">
        <v>66</v>
      </c>
      <c r="B101" s="16"/>
      <c r="C101" s="11" t="s">
        <v>72</v>
      </c>
      <c r="D101" s="38">
        <v>20000000</v>
      </c>
      <c r="E101" s="12"/>
      <c r="F101" s="34"/>
    </row>
    <row r="102" spans="1:7" x14ac:dyDescent="0.35">
      <c r="A102" s="16" t="s">
        <v>67</v>
      </c>
      <c r="B102" s="16"/>
      <c r="C102" s="11" t="s">
        <v>72</v>
      </c>
      <c r="D102" s="38">
        <v>15000000</v>
      </c>
      <c r="E102" s="12"/>
      <c r="F102" s="34"/>
    </row>
    <row r="103" spans="1:7" x14ac:dyDescent="0.35">
      <c r="A103" s="16" t="s">
        <v>68</v>
      </c>
      <c r="B103" s="16"/>
      <c r="C103" s="11" t="s">
        <v>72</v>
      </c>
      <c r="D103" s="38">
        <v>20000000</v>
      </c>
      <c r="E103" s="12"/>
      <c r="F103" s="34"/>
    </row>
    <row r="104" spans="1:7" x14ac:dyDescent="0.35">
      <c r="A104" s="16" t="s">
        <v>69</v>
      </c>
      <c r="B104" s="16"/>
      <c r="C104" s="11" t="s">
        <v>72</v>
      </c>
      <c r="D104" s="38">
        <v>250000000</v>
      </c>
      <c r="E104" s="12"/>
      <c r="F104" s="34"/>
    </row>
    <row r="105" spans="1:7" x14ac:dyDescent="0.35">
      <c r="A105" s="25" t="s">
        <v>93</v>
      </c>
      <c r="B105" s="25"/>
      <c r="C105" s="22" t="s">
        <v>116</v>
      </c>
      <c r="D105" s="39"/>
      <c r="E105" s="12"/>
      <c r="F105" s="34"/>
    </row>
    <row r="106" spans="1:7" x14ac:dyDescent="0.35">
      <c r="A106" s="25" t="s">
        <v>145</v>
      </c>
      <c r="B106" s="25"/>
      <c r="C106" s="22" t="s">
        <v>116</v>
      </c>
      <c r="D106" s="39">
        <v>50000000</v>
      </c>
      <c r="E106" s="12"/>
      <c r="F106" s="34"/>
    </row>
    <row r="107" spans="1:7" x14ac:dyDescent="0.35">
      <c r="A107" s="16" t="s">
        <v>70</v>
      </c>
      <c r="B107" s="16"/>
      <c r="C107" s="11" t="s">
        <v>72</v>
      </c>
      <c r="D107" s="38">
        <v>210000000</v>
      </c>
      <c r="E107" s="12"/>
      <c r="F107" s="34"/>
    </row>
    <row r="108" spans="1:7" x14ac:dyDescent="0.35">
      <c r="A108" s="16" t="s">
        <v>71</v>
      </c>
      <c r="B108" s="16"/>
      <c r="C108" s="11" t="s">
        <v>72</v>
      </c>
      <c r="D108" s="38">
        <v>500000</v>
      </c>
      <c r="E108" s="12"/>
      <c r="F108" s="34"/>
    </row>
    <row r="109" spans="1:7" x14ac:dyDescent="0.35">
      <c r="A109" s="19" t="s">
        <v>73</v>
      </c>
      <c r="B109" s="19"/>
      <c r="C109" s="11" t="s">
        <v>72</v>
      </c>
      <c r="D109" s="38">
        <v>53900000</v>
      </c>
      <c r="E109" s="12"/>
      <c r="F109" s="77"/>
    </row>
    <row r="110" spans="1:7" ht="22.5" customHeight="1" x14ac:dyDescent="0.35">
      <c r="A110" s="37" t="s">
        <v>74</v>
      </c>
      <c r="B110" s="12"/>
      <c r="C110" s="11" t="s">
        <v>72</v>
      </c>
      <c r="D110" s="38">
        <v>5000000</v>
      </c>
      <c r="E110" s="12"/>
      <c r="F110" s="12"/>
    </row>
    <row r="111" spans="1:7" x14ac:dyDescent="0.35">
      <c r="A111" s="11" t="s">
        <v>24</v>
      </c>
      <c r="B111" s="11"/>
      <c r="C111" s="11"/>
      <c r="D111" s="41">
        <f>SUM(D101:D110)</f>
        <v>624400000</v>
      </c>
      <c r="E111" s="12"/>
      <c r="F111" s="12"/>
    </row>
    <row r="114" spans="1:7" x14ac:dyDescent="0.35">
      <c r="A114" s="14" t="s">
        <v>75</v>
      </c>
      <c r="B114" s="14"/>
      <c r="C114" s="11" t="s">
        <v>76</v>
      </c>
      <c r="D114" s="38">
        <v>700000</v>
      </c>
      <c r="E114" s="12"/>
      <c r="F114" s="12"/>
    </row>
    <row r="115" spans="1:7" x14ac:dyDescent="0.35">
      <c r="A115" s="11" t="s">
        <v>24</v>
      </c>
      <c r="B115" s="11"/>
      <c r="C115" s="11"/>
      <c r="D115" s="41">
        <f>SUM(D114)</f>
        <v>700000</v>
      </c>
      <c r="E115" s="12"/>
      <c r="F115" s="12"/>
    </row>
    <row r="118" spans="1:7" x14ac:dyDescent="0.35">
      <c r="A118" s="12" t="s">
        <v>78</v>
      </c>
      <c r="B118" s="12"/>
      <c r="C118" s="11" t="s">
        <v>79</v>
      </c>
      <c r="D118" s="38">
        <v>5000000</v>
      </c>
      <c r="E118" s="12"/>
      <c r="F118" s="12"/>
    </row>
    <row r="119" spans="1:7" x14ac:dyDescent="0.35">
      <c r="A119" s="11" t="s">
        <v>24</v>
      </c>
      <c r="B119" s="11"/>
      <c r="C119" s="11"/>
      <c r="D119" s="41">
        <f>SUM(D118)</f>
        <v>5000000</v>
      </c>
      <c r="E119" s="12"/>
      <c r="F119" s="12"/>
    </row>
    <row r="120" spans="1:7" x14ac:dyDescent="0.35">
      <c r="A120" t="s">
        <v>91</v>
      </c>
    </row>
    <row r="121" spans="1:7" s="24" customFormat="1" ht="29" x14ac:dyDescent="0.35">
      <c r="A121" s="21" t="s">
        <v>92</v>
      </c>
      <c r="B121" s="21"/>
      <c r="C121" s="22"/>
      <c r="D121" s="45"/>
      <c r="E121" s="23"/>
      <c r="F121" s="23"/>
      <c r="G121" s="24" t="s">
        <v>90</v>
      </c>
    </row>
    <row r="122" spans="1:7" s="24" customFormat="1" x14ac:dyDescent="0.35">
      <c r="A122" s="21" t="s">
        <v>87</v>
      </c>
      <c r="B122" s="21"/>
      <c r="C122" s="22"/>
      <c r="D122" s="45"/>
      <c r="E122" s="23"/>
      <c r="F122" s="23"/>
      <c r="G122" s="24" t="s">
        <v>90</v>
      </c>
    </row>
    <row r="123" spans="1:7" s="24" customFormat="1" ht="29" x14ac:dyDescent="0.35">
      <c r="A123" s="21" t="s">
        <v>88</v>
      </c>
      <c r="B123" s="21"/>
      <c r="C123" s="22"/>
      <c r="D123" s="45"/>
      <c r="E123" s="23"/>
      <c r="F123" s="23"/>
      <c r="G123" s="24" t="s">
        <v>90</v>
      </c>
    </row>
    <row r="124" spans="1:7" s="24" customFormat="1" ht="26.25" customHeight="1" x14ac:dyDescent="0.35">
      <c r="A124" s="21" t="s">
        <v>89</v>
      </c>
      <c r="B124" s="21"/>
      <c r="C124" s="22"/>
      <c r="D124" s="45"/>
      <c r="E124" s="23"/>
      <c r="F124" s="23"/>
      <c r="G124" s="24" t="s">
        <v>90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B114"/>
  <sheetViews>
    <sheetView topLeftCell="A103" workbookViewId="0">
      <selection activeCell="H84" sqref="H84"/>
    </sheetView>
  </sheetViews>
  <sheetFormatPr defaultRowHeight="14.5" x14ac:dyDescent="0.35"/>
  <cols>
    <col min="1" max="1" width="66.453125" customWidth="1"/>
    <col min="2" max="2" width="22.7265625" customWidth="1"/>
    <col min="3" max="3" width="12.453125" style="10" customWidth="1"/>
    <col min="4" max="4" width="15.7265625" style="40" customWidth="1"/>
    <col min="5" max="6" width="13.453125" bestFit="1" customWidth="1"/>
    <col min="7" max="7" width="15.26953125" customWidth="1"/>
    <col min="8" max="8" width="44.54296875" customWidth="1"/>
  </cols>
  <sheetData>
    <row r="1" spans="1:6 16382:16382" x14ac:dyDescent="0.35">
      <c r="A1" s="10" t="s">
        <v>19</v>
      </c>
      <c r="B1" s="10"/>
    </row>
    <row r="2" spans="1:6 16382:16382" x14ac:dyDescent="0.35">
      <c r="A2" s="108" t="s">
        <v>14</v>
      </c>
      <c r="B2" s="108"/>
      <c r="C2" s="108" t="s">
        <v>15</v>
      </c>
      <c r="D2" s="120" t="s">
        <v>2</v>
      </c>
      <c r="E2" s="121" t="s">
        <v>3</v>
      </c>
      <c r="F2" s="121" t="s">
        <v>4</v>
      </c>
    </row>
    <row r="3" spans="1:6 16382:16382" x14ac:dyDescent="0.35">
      <c r="A3" s="34" t="s">
        <v>16</v>
      </c>
      <c r="B3" s="34" t="s">
        <v>152</v>
      </c>
      <c r="C3" s="51" t="s">
        <v>8</v>
      </c>
      <c r="D3" s="67">
        <v>13166148</v>
      </c>
      <c r="E3" s="34"/>
      <c r="F3" s="34"/>
    </row>
    <row r="4" spans="1:6 16382:16382" x14ac:dyDescent="0.35">
      <c r="A4" s="34" t="s">
        <v>17</v>
      </c>
      <c r="B4" s="34" t="s">
        <v>153</v>
      </c>
      <c r="C4" s="51" t="s">
        <v>8</v>
      </c>
      <c r="D4" s="122">
        <v>22516008</v>
      </c>
      <c r="E4" s="34"/>
      <c r="F4" s="34"/>
    </row>
    <row r="5" spans="1:6 16382:16382" ht="19.5" customHeight="1" x14ac:dyDescent="0.35">
      <c r="A5" s="54" t="s">
        <v>77</v>
      </c>
      <c r="B5" s="54" t="s">
        <v>120</v>
      </c>
      <c r="C5" s="51" t="s">
        <v>8</v>
      </c>
      <c r="D5" s="52">
        <v>10000000</v>
      </c>
      <c r="E5" s="34"/>
      <c r="F5" s="34"/>
    </row>
    <row r="6" spans="1:6 16382:16382" ht="17.25" customHeight="1" x14ac:dyDescent="0.35">
      <c r="A6" s="34" t="s">
        <v>18</v>
      </c>
      <c r="B6" s="34" t="s">
        <v>152</v>
      </c>
      <c r="C6" s="51" t="s">
        <v>8</v>
      </c>
      <c r="D6" s="52">
        <v>10930242</v>
      </c>
      <c r="E6" s="34"/>
      <c r="F6" s="34"/>
      <c r="XFB6" s="20">
        <f>SUM(D6:XFA6)</f>
        <v>10930242</v>
      </c>
    </row>
    <row r="7" spans="1:6 16382:16382" ht="25.5" customHeight="1" x14ac:dyDescent="0.35">
      <c r="A7" s="123" t="s">
        <v>94</v>
      </c>
      <c r="B7" s="34" t="s">
        <v>152</v>
      </c>
      <c r="C7" s="51" t="s">
        <v>8</v>
      </c>
      <c r="D7" s="52"/>
      <c r="E7" s="124">
        <f>49140650</f>
        <v>49140650</v>
      </c>
      <c r="F7" s="124">
        <v>51299050</v>
      </c>
      <c r="XFB7" s="20"/>
    </row>
    <row r="8" spans="1:6 16382:16382" x14ac:dyDescent="0.35">
      <c r="A8" s="50" t="s">
        <v>24</v>
      </c>
      <c r="B8" s="50"/>
      <c r="C8" s="48"/>
      <c r="D8" s="49">
        <f>SUM(D3:D7)</f>
        <v>56612398</v>
      </c>
      <c r="E8" s="49">
        <f>SUM(E3:E7)</f>
        <v>49140650</v>
      </c>
      <c r="F8" s="49">
        <f>SUM(F3:F7)</f>
        <v>51299050</v>
      </c>
    </row>
    <row r="11" spans="1:6 16382:16382" x14ac:dyDescent="0.35">
      <c r="A11" s="17" t="s">
        <v>25</v>
      </c>
      <c r="B11" s="17"/>
    </row>
    <row r="12" spans="1:6 16382:16382" ht="39" customHeight="1" x14ac:dyDescent="0.35">
      <c r="A12" s="111" t="s">
        <v>26</v>
      </c>
      <c r="B12" s="111" t="s">
        <v>154</v>
      </c>
      <c r="C12" s="108" t="s">
        <v>31</v>
      </c>
      <c r="D12" s="112">
        <v>15000000</v>
      </c>
      <c r="E12" s="107"/>
      <c r="F12" s="107"/>
    </row>
    <row r="13" spans="1:6 16382:16382" ht="24.75" customHeight="1" x14ac:dyDescent="0.35">
      <c r="A13" s="113" t="s">
        <v>27</v>
      </c>
      <c r="B13" s="114" t="s">
        <v>152</v>
      </c>
      <c r="C13" s="51" t="s">
        <v>31</v>
      </c>
      <c r="D13" s="115">
        <v>10000000</v>
      </c>
      <c r="E13" s="34"/>
      <c r="F13" s="34"/>
    </row>
    <row r="14" spans="1:6 16382:16382" ht="32.25" customHeight="1" x14ac:dyDescent="0.35">
      <c r="A14" s="54" t="s">
        <v>28</v>
      </c>
      <c r="B14" s="55" t="s">
        <v>152</v>
      </c>
      <c r="C14" s="51" t="s">
        <v>31</v>
      </c>
      <c r="D14" s="116">
        <v>10000000</v>
      </c>
      <c r="E14" s="34"/>
      <c r="F14" s="34"/>
    </row>
    <row r="15" spans="1:6 16382:16382" s="35" customFormat="1" ht="22.5" customHeight="1" x14ac:dyDescent="0.35">
      <c r="A15" s="57" t="s">
        <v>29</v>
      </c>
      <c r="B15" s="57" t="s">
        <v>152</v>
      </c>
      <c r="C15" s="58" t="s">
        <v>31</v>
      </c>
      <c r="D15" s="148">
        <v>22000000</v>
      </c>
      <c r="E15" s="78"/>
      <c r="F15" s="78"/>
    </row>
    <row r="16" spans="1:6 16382:16382" s="35" customFormat="1" ht="22.5" customHeight="1" x14ac:dyDescent="0.35">
      <c r="A16" s="57" t="s">
        <v>30</v>
      </c>
      <c r="B16" s="57" t="s">
        <v>152</v>
      </c>
      <c r="C16" s="58" t="s">
        <v>31</v>
      </c>
      <c r="D16" s="148">
        <v>10160000</v>
      </c>
      <c r="E16" s="78"/>
      <c r="F16" s="78"/>
    </row>
    <row r="17" spans="1:6" s="35" customFormat="1" ht="15.75" customHeight="1" x14ac:dyDescent="0.35">
      <c r="A17" s="57" t="s">
        <v>150</v>
      </c>
      <c r="B17" s="158" t="s">
        <v>11</v>
      </c>
      <c r="C17" s="158" t="s">
        <v>11</v>
      </c>
      <c r="D17" s="157">
        <v>0</v>
      </c>
      <c r="E17" s="159">
        <v>50832000</v>
      </c>
      <c r="F17" s="159">
        <v>52209000</v>
      </c>
    </row>
    <row r="18" spans="1:6" s="35" customFormat="1" ht="56.25" customHeight="1" x14ac:dyDescent="0.35">
      <c r="A18" s="57" t="s">
        <v>151</v>
      </c>
      <c r="B18" s="158" t="s">
        <v>12</v>
      </c>
      <c r="C18" s="158" t="s">
        <v>12</v>
      </c>
      <c r="D18" s="157"/>
      <c r="E18" s="159">
        <v>71226000</v>
      </c>
      <c r="F18" s="159">
        <v>63531000</v>
      </c>
    </row>
    <row r="19" spans="1:6" x14ac:dyDescent="0.35">
      <c r="A19" s="47" t="s">
        <v>24</v>
      </c>
      <c r="B19" s="47"/>
      <c r="C19" s="48"/>
      <c r="D19" s="49">
        <f>SUM(D12:D16)</f>
        <v>67160000</v>
      </c>
      <c r="E19" s="49">
        <f>SUM(E12:E18)</f>
        <v>122058000</v>
      </c>
      <c r="F19" s="49">
        <f>SUM(F12:F18)</f>
        <v>115740000</v>
      </c>
    </row>
    <row r="21" spans="1:6" x14ac:dyDescent="0.35">
      <c r="A21" s="10" t="s">
        <v>33</v>
      </c>
      <c r="B21" s="10"/>
    </row>
    <row r="22" spans="1:6" ht="29" x14ac:dyDescent="0.35">
      <c r="A22" s="106" t="s">
        <v>32</v>
      </c>
      <c r="B22" s="107"/>
      <c r="C22" s="108" t="s">
        <v>10</v>
      </c>
      <c r="D22" s="109">
        <v>20000000</v>
      </c>
      <c r="E22" s="110">
        <v>22500000</v>
      </c>
      <c r="F22" s="110">
        <v>10971000</v>
      </c>
    </row>
    <row r="23" spans="1:6" x14ac:dyDescent="0.35">
      <c r="A23" s="11" t="s">
        <v>24</v>
      </c>
      <c r="B23" s="11"/>
      <c r="C23" s="11"/>
      <c r="D23" s="41">
        <f>SUM(D22)</f>
        <v>20000000</v>
      </c>
      <c r="E23" s="18">
        <f t="shared" ref="E23:F23" si="0">SUM(E22)</f>
        <v>22500000</v>
      </c>
      <c r="F23" s="18">
        <f t="shared" si="0"/>
        <v>10971000</v>
      </c>
    </row>
    <row r="24" spans="1:6" x14ac:dyDescent="0.35">
      <c r="A24" s="10"/>
      <c r="B24" s="10"/>
      <c r="D24" s="43"/>
    </row>
    <row r="25" spans="1:6" x14ac:dyDescent="0.35">
      <c r="A25" s="10" t="s">
        <v>95</v>
      </c>
      <c r="B25" s="10"/>
    </row>
    <row r="26" spans="1:6" s="29" customFormat="1" x14ac:dyDescent="0.35">
      <c r="A26" s="100" t="s">
        <v>96</v>
      </c>
      <c r="B26" s="100"/>
      <c r="C26" s="101" t="s">
        <v>97</v>
      </c>
      <c r="D26" s="102">
        <v>4000000</v>
      </c>
      <c r="E26" s="102"/>
      <c r="F26" s="102">
        <v>5000000</v>
      </c>
    </row>
    <row r="27" spans="1:6" s="29" customFormat="1" x14ac:dyDescent="0.35">
      <c r="A27" s="28" t="s">
        <v>24</v>
      </c>
      <c r="B27" s="28"/>
      <c r="C27" s="28"/>
      <c r="D27" s="44">
        <f>SUM(D26)</f>
        <v>4000000</v>
      </c>
      <c r="E27" s="44">
        <f t="shared" ref="E27:F27" si="1">SUM(E26)</f>
        <v>0</v>
      </c>
      <c r="F27" s="44">
        <f t="shared" si="1"/>
        <v>5000000</v>
      </c>
    </row>
    <row r="28" spans="1:6" x14ac:dyDescent="0.35">
      <c r="A28" s="10"/>
      <c r="B28" s="10"/>
      <c r="D28" s="43"/>
    </row>
    <row r="29" spans="1:6" s="82" customFormat="1" x14ac:dyDescent="0.35">
      <c r="A29" s="80" t="s">
        <v>65</v>
      </c>
      <c r="B29" s="80"/>
      <c r="C29" s="80"/>
      <c r="D29" s="81"/>
    </row>
    <row r="30" spans="1:6" s="80" customFormat="1" x14ac:dyDescent="0.35">
      <c r="A30" s="83" t="s">
        <v>34</v>
      </c>
      <c r="B30" s="83" t="s">
        <v>157</v>
      </c>
      <c r="C30" s="83" t="s">
        <v>36</v>
      </c>
      <c r="D30" s="84"/>
      <c r="E30" s="84">
        <v>2000000</v>
      </c>
      <c r="F30" s="83"/>
    </row>
    <row r="31" spans="1:6" s="82" customFormat="1" x14ac:dyDescent="0.35">
      <c r="A31" s="88" t="s">
        <v>35</v>
      </c>
      <c r="B31" s="85" t="s">
        <v>157</v>
      </c>
      <c r="C31" s="85" t="s">
        <v>36</v>
      </c>
      <c r="D31" s="86"/>
      <c r="E31" s="86">
        <v>2500000</v>
      </c>
      <c r="F31" s="87"/>
    </row>
    <row r="32" spans="1:6" s="82" customFormat="1" x14ac:dyDescent="0.35">
      <c r="A32" s="88" t="s">
        <v>156</v>
      </c>
      <c r="B32" s="85" t="s">
        <v>157</v>
      </c>
      <c r="C32" s="85" t="s">
        <v>36</v>
      </c>
      <c r="D32" s="86">
        <v>3500000</v>
      </c>
      <c r="E32" s="86">
        <v>3500000</v>
      </c>
      <c r="F32" s="87"/>
    </row>
    <row r="33" spans="1:7" s="82" customFormat="1" x14ac:dyDescent="0.35">
      <c r="A33" s="89" t="s">
        <v>37</v>
      </c>
      <c r="B33" s="85" t="s">
        <v>157</v>
      </c>
      <c r="C33" s="85" t="s">
        <v>36</v>
      </c>
      <c r="D33" s="86"/>
      <c r="E33" s="86">
        <v>5000000</v>
      </c>
      <c r="F33" s="87"/>
    </row>
    <row r="34" spans="1:7" s="82" customFormat="1" x14ac:dyDescent="0.35">
      <c r="A34" s="87" t="s">
        <v>38</v>
      </c>
      <c r="B34" s="85" t="s">
        <v>157</v>
      </c>
      <c r="C34" s="85" t="s">
        <v>36</v>
      </c>
      <c r="D34" s="86"/>
      <c r="E34" s="86">
        <v>5000000</v>
      </c>
      <c r="F34" s="87"/>
    </row>
    <row r="35" spans="1:7" s="46" customFormat="1" ht="22.5" customHeight="1" x14ac:dyDescent="0.35">
      <c r="A35" s="89" t="s">
        <v>155</v>
      </c>
      <c r="B35" s="85" t="s">
        <v>158</v>
      </c>
      <c r="C35" s="85" t="s">
        <v>36</v>
      </c>
      <c r="D35" s="86">
        <v>5000000</v>
      </c>
      <c r="E35" s="86">
        <v>2000000</v>
      </c>
      <c r="F35" s="87"/>
      <c r="G35" s="82"/>
    </row>
    <row r="36" spans="1:7" s="82" customFormat="1" x14ac:dyDescent="0.35">
      <c r="A36" s="88" t="s">
        <v>39</v>
      </c>
      <c r="B36" s="88" t="s">
        <v>130</v>
      </c>
      <c r="C36" s="85" t="s">
        <v>36</v>
      </c>
      <c r="D36" s="86">
        <v>480000</v>
      </c>
      <c r="E36" s="86">
        <v>480000</v>
      </c>
      <c r="F36" s="87"/>
    </row>
    <row r="37" spans="1:7" s="82" customFormat="1" x14ac:dyDescent="0.35">
      <c r="A37" s="88" t="s">
        <v>40</v>
      </c>
      <c r="B37" s="88" t="s">
        <v>130</v>
      </c>
      <c r="C37" s="85" t="s">
        <v>36</v>
      </c>
      <c r="D37" s="86">
        <v>500000</v>
      </c>
      <c r="E37" s="86">
        <v>500000</v>
      </c>
      <c r="F37" s="87"/>
    </row>
    <row r="38" spans="1:7" s="82" customFormat="1" x14ac:dyDescent="0.35">
      <c r="A38" s="88" t="s">
        <v>41</v>
      </c>
      <c r="B38" s="88" t="s">
        <v>130</v>
      </c>
      <c r="C38" s="85" t="s">
        <v>36</v>
      </c>
      <c r="D38" s="86">
        <v>200000</v>
      </c>
      <c r="E38" s="86">
        <v>300000</v>
      </c>
      <c r="F38" s="87"/>
    </row>
    <row r="39" spans="1:7" s="82" customFormat="1" x14ac:dyDescent="0.35">
      <c r="A39" s="88" t="s">
        <v>147</v>
      </c>
      <c r="B39" s="88" t="s">
        <v>130</v>
      </c>
      <c r="C39" s="85" t="s">
        <v>36</v>
      </c>
      <c r="D39" s="86">
        <v>500000</v>
      </c>
      <c r="E39" s="87"/>
      <c r="F39" s="87"/>
      <c r="G39" s="82" t="s">
        <v>148</v>
      </c>
    </row>
    <row r="40" spans="1:7" s="82" customFormat="1" x14ac:dyDescent="0.35">
      <c r="A40" s="88" t="s">
        <v>43</v>
      </c>
      <c r="B40" s="88" t="s">
        <v>133</v>
      </c>
      <c r="C40" s="85" t="s">
        <v>36</v>
      </c>
      <c r="D40" s="86">
        <v>600000</v>
      </c>
      <c r="E40" s="87"/>
      <c r="F40" s="87"/>
    </row>
    <row r="41" spans="1:7" s="82" customFormat="1" ht="44.25" customHeight="1" x14ac:dyDescent="0.35">
      <c r="A41" s="89" t="s">
        <v>44</v>
      </c>
      <c r="B41" s="88" t="s">
        <v>134</v>
      </c>
      <c r="C41" s="85" t="s">
        <v>36</v>
      </c>
      <c r="D41" s="86">
        <v>3000000</v>
      </c>
      <c r="E41" s="87"/>
      <c r="F41" s="87"/>
    </row>
    <row r="42" spans="1:7" s="82" customFormat="1" x14ac:dyDescent="0.35">
      <c r="A42" s="88" t="s">
        <v>45</v>
      </c>
      <c r="B42" s="88" t="s">
        <v>134</v>
      </c>
      <c r="C42" s="85" t="s">
        <v>36</v>
      </c>
      <c r="D42" s="86">
        <v>100000</v>
      </c>
      <c r="E42" s="87"/>
      <c r="F42" s="87"/>
    </row>
    <row r="43" spans="1:7" s="80" customFormat="1" x14ac:dyDescent="0.35">
      <c r="A43" s="90" t="s">
        <v>46</v>
      </c>
      <c r="B43" s="90" t="s">
        <v>135</v>
      </c>
      <c r="C43" s="85" t="s">
        <v>36</v>
      </c>
      <c r="D43" s="91">
        <v>1000000</v>
      </c>
      <c r="E43" s="85"/>
      <c r="F43" s="85"/>
    </row>
    <row r="44" spans="1:7" s="80" customFormat="1" ht="21.75" customHeight="1" x14ac:dyDescent="0.35">
      <c r="A44" s="90" t="s">
        <v>159</v>
      </c>
      <c r="B44" s="90" t="s">
        <v>135</v>
      </c>
      <c r="C44" s="85" t="s">
        <v>36</v>
      </c>
      <c r="D44" s="91"/>
      <c r="E44" s="91">
        <v>1500000</v>
      </c>
      <c r="F44" s="85"/>
    </row>
    <row r="45" spans="1:7" s="82" customFormat="1" ht="29" x14ac:dyDescent="0.35">
      <c r="A45" s="89" t="s">
        <v>48</v>
      </c>
      <c r="B45" s="88" t="s">
        <v>122</v>
      </c>
      <c r="C45" s="85" t="s">
        <v>36</v>
      </c>
      <c r="D45" s="86"/>
      <c r="E45" s="92">
        <v>200000</v>
      </c>
      <c r="F45" s="87"/>
      <c r="G45" s="82" t="s">
        <v>119</v>
      </c>
    </row>
    <row r="46" spans="1:7" s="82" customFormat="1" ht="14.25" customHeight="1" x14ac:dyDescent="0.35">
      <c r="A46" s="88" t="s">
        <v>49</v>
      </c>
      <c r="B46" s="88" t="s">
        <v>136</v>
      </c>
      <c r="C46" s="85" t="s">
        <v>36</v>
      </c>
      <c r="D46" s="93"/>
      <c r="E46" s="92">
        <v>1000000</v>
      </c>
      <c r="F46" s="87"/>
    </row>
    <row r="47" spans="1:7" s="99" customFormat="1" ht="19.5" customHeight="1" x14ac:dyDescent="0.35">
      <c r="A47" s="89" t="s">
        <v>140</v>
      </c>
      <c r="B47" s="88" t="s">
        <v>136</v>
      </c>
      <c r="C47" s="85" t="s">
        <v>36</v>
      </c>
      <c r="D47" s="86">
        <v>1200000</v>
      </c>
      <c r="E47" s="92"/>
      <c r="F47" s="87"/>
      <c r="G47" s="82"/>
    </row>
    <row r="48" spans="1:7" s="99" customFormat="1" ht="19.5" customHeight="1" x14ac:dyDescent="0.35">
      <c r="A48" s="89" t="s">
        <v>141</v>
      </c>
      <c r="B48" s="89" t="s">
        <v>136</v>
      </c>
      <c r="C48" s="85" t="s">
        <v>36</v>
      </c>
      <c r="D48" s="86">
        <v>600000</v>
      </c>
      <c r="E48" s="92">
        <v>600000</v>
      </c>
      <c r="F48" s="87"/>
      <c r="G48" s="82"/>
    </row>
    <row r="49" spans="1:7" s="46" customFormat="1" x14ac:dyDescent="0.35">
      <c r="A49" s="125" t="s">
        <v>50</v>
      </c>
      <c r="B49" s="125" t="s">
        <v>136</v>
      </c>
      <c r="C49" s="85" t="s">
        <v>36</v>
      </c>
      <c r="D49" s="86"/>
      <c r="E49" s="87"/>
      <c r="F49" s="87"/>
      <c r="G49" s="126" t="s">
        <v>139</v>
      </c>
    </row>
    <row r="50" spans="1:7" s="46" customFormat="1" x14ac:dyDescent="0.35">
      <c r="A50" s="125" t="s">
        <v>142</v>
      </c>
      <c r="B50" s="125" t="s">
        <v>143</v>
      </c>
      <c r="C50" s="85" t="s">
        <v>144</v>
      </c>
      <c r="D50" s="127"/>
      <c r="E50" s="92">
        <v>5400000</v>
      </c>
      <c r="F50" s="87"/>
      <c r="G50" s="128"/>
    </row>
    <row r="51" spans="1:7" s="82" customFormat="1" x14ac:dyDescent="0.35">
      <c r="A51" s="125" t="s">
        <v>51</v>
      </c>
      <c r="B51" s="125" t="s">
        <v>120</v>
      </c>
      <c r="C51" s="85" t="s">
        <v>36</v>
      </c>
      <c r="D51" s="86">
        <v>2000000</v>
      </c>
      <c r="E51" s="87"/>
      <c r="F51" s="87"/>
    </row>
    <row r="52" spans="1:7" s="82" customFormat="1" ht="19.5" customHeight="1" x14ac:dyDescent="0.35">
      <c r="A52" s="89" t="s">
        <v>52</v>
      </c>
      <c r="B52" s="88" t="s">
        <v>164</v>
      </c>
      <c r="C52" s="85" t="s">
        <v>36</v>
      </c>
      <c r="D52" s="86">
        <v>200000</v>
      </c>
      <c r="E52" s="92"/>
      <c r="F52" s="87"/>
      <c r="G52" s="154" t="s">
        <v>98</v>
      </c>
    </row>
    <row r="53" spans="1:7" s="82" customFormat="1" x14ac:dyDescent="0.35">
      <c r="A53" s="88" t="s">
        <v>54</v>
      </c>
      <c r="B53" s="88" t="s">
        <v>120</v>
      </c>
      <c r="C53" s="85" t="s">
        <v>36</v>
      </c>
      <c r="D53" s="86">
        <v>170000</v>
      </c>
      <c r="E53" s="87"/>
      <c r="F53" s="87"/>
    </row>
    <row r="54" spans="1:7" s="82" customFormat="1" x14ac:dyDescent="0.35">
      <c r="A54" s="88" t="s">
        <v>55</v>
      </c>
      <c r="B54" s="88" t="s">
        <v>120</v>
      </c>
      <c r="C54" s="85" t="s">
        <v>36</v>
      </c>
      <c r="D54" s="86">
        <v>28000</v>
      </c>
      <c r="E54" s="87"/>
      <c r="F54" s="87"/>
    </row>
    <row r="55" spans="1:7" s="82" customFormat="1" x14ac:dyDescent="0.35">
      <c r="A55" s="88" t="s">
        <v>56</v>
      </c>
      <c r="B55" s="88" t="s">
        <v>120</v>
      </c>
      <c r="C55" s="85" t="s">
        <v>36</v>
      </c>
      <c r="D55" s="86">
        <v>32000</v>
      </c>
      <c r="E55" s="87"/>
      <c r="F55" s="87"/>
    </row>
    <row r="56" spans="1:7" s="46" customFormat="1" x14ac:dyDescent="0.35">
      <c r="A56" s="88" t="s">
        <v>57</v>
      </c>
      <c r="B56" s="88" t="s">
        <v>121</v>
      </c>
      <c r="C56" s="85" t="s">
        <v>36</v>
      </c>
      <c r="D56" s="86">
        <v>0</v>
      </c>
      <c r="E56" s="86">
        <v>500000</v>
      </c>
      <c r="F56" s="87"/>
      <c r="G56" s="82" t="s">
        <v>149</v>
      </c>
    </row>
    <row r="57" spans="1:7" s="82" customFormat="1" x14ac:dyDescent="0.35">
      <c r="A57" s="88" t="s">
        <v>58</v>
      </c>
      <c r="B57" s="88" t="s">
        <v>123</v>
      </c>
      <c r="C57" s="85" t="s">
        <v>36</v>
      </c>
      <c r="D57" s="86">
        <v>400000</v>
      </c>
      <c r="E57" s="87"/>
      <c r="F57" s="87"/>
    </row>
    <row r="58" spans="1:7" s="82" customFormat="1" x14ac:dyDescent="0.35">
      <c r="A58" s="88" t="s">
        <v>59</v>
      </c>
      <c r="B58" s="88" t="s">
        <v>123</v>
      </c>
      <c r="C58" s="85" t="s">
        <v>36</v>
      </c>
      <c r="D58" s="132"/>
      <c r="E58" s="92">
        <v>500000</v>
      </c>
      <c r="F58" s="87"/>
      <c r="G58" s="82" t="s">
        <v>98</v>
      </c>
    </row>
    <row r="59" spans="1:7" s="82" customFormat="1" x14ac:dyDescent="0.35">
      <c r="A59" s="88" t="s">
        <v>60</v>
      </c>
      <c r="B59" s="88" t="s">
        <v>123</v>
      </c>
      <c r="C59" s="85" t="s">
        <v>36</v>
      </c>
      <c r="D59" s="93"/>
      <c r="E59" s="92">
        <v>40000</v>
      </c>
      <c r="F59" s="87"/>
    </row>
    <row r="60" spans="1:7" s="82" customFormat="1" x14ac:dyDescent="0.35">
      <c r="A60" s="88" t="s">
        <v>61</v>
      </c>
      <c r="B60" s="88" t="s">
        <v>124</v>
      </c>
      <c r="C60" s="85" t="s">
        <v>36</v>
      </c>
      <c r="D60" s="86">
        <v>250000</v>
      </c>
      <c r="E60" s="87"/>
      <c r="F60" s="87"/>
    </row>
    <row r="61" spans="1:7" s="82" customFormat="1" x14ac:dyDescent="0.35">
      <c r="A61" s="88" t="s">
        <v>62</v>
      </c>
      <c r="B61" s="88" t="s">
        <v>123</v>
      </c>
      <c r="C61" s="85" t="s">
        <v>36</v>
      </c>
      <c r="D61" s="86"/>
      <c r="E61" s="92">
        <v>100000</v>
      </c>
      <c r="F61" s="87"/>
    </row>
    <row r="62" spans="1:7" s="46" customFormat="1" x14ac:dyDescent="0.35">
      <c r="A62" s="88" t="s">
        <v>63</v>
      </c>
      <c r="B62" s="88" t="s">
        <v>136</v>
      </c>
      <c r="C62" s="85" t="s">
        <v>36</v>
      </c>
      <c r="D62" s="86"/>
      <c r="E62" s="92">
        <v>1000000</v>
      </c>
      <c r="F62" s="87"/>
      <c r="G62" s="82" t="s">
        <v>162</v>
      </c>
    </row>
    <row r="63" spans="1:7" s="46" customFormat="1" x14ac:dyDescent="0.35">
      <c r="A63" s="88" t="s">
        <v>64</v>
      </c>
      <c r="B63" s="88" t="s">
        <v>143</v>
      </c>
      <c r="C63" s="85" t="s">
        <v>36</v>
      </c>
      <c r="D63" s="86"/>
      <c r="E63" s="92">
        <v>1000000</v>
      </c>
      <c r="F63" s="87"/>
      <c r="G63" s="82" t="s">
        <v>162</v>
      </c>
    </row>
    <row r="64" spans="1:7" s="82" customFormat="1" ht="29" x14ac:dyDescent="0.35">
      <c r="A64" s="89" t="s">
        <v>42</v>
      </c>
      <c r="B64" s="88" t="s">
        <v>123</v>
      </c>
      <c r="C64" s="85" t="s">
        <v>36</v>
      </c>
      <c r="D64" s="86">
        <v>400000</v>
      </c>
      <c r="E64" s="87"/>
      <c r="F64" s="87"/>
    </row>
    <row r="65" spans="1:7" s="82" customFormat="1" x14ac:dyDescent="0.35">
      <c r="A65" s="89" t="s">
        <v>23</v>
      </c>
      <c r="B65" s="89" t="s">
        <v>125</v>
      </c>
      <c r="C65" s="85" t="s">
        <v>36</v>
      </c>
      <c r="D65" s="86"/>
      <c r="E65" s="133">
        <v>3600000</v>
      </c>
      <c r="F65" s="87"/>
      <c r="G65" s="80" t="s">
        <v>126</v>
      </c>
    </row>
    <row r="66" spans="1:7" s="82" customFormat="1" x14ac:dyDescent="0.35">
      <c r="A66" s="89" t="s">
        <v>138</v>
      </c>
      <c r="B66" s="89" t="s">
        <v>120</v>
      </c>
      <c r="C66" s="85" t="s">
        <v>36</v>
      </c>
      <c r="D66" s="93">
        <f>15000*10</f>
        <v>150000</v>
      </c>
      <c r="E66" s="133"/>
      <c r="F66" s="87"/>
      <c r="G66" s="80"/>
    </row>
    <row r="67" spans="1:7" s="82" customFormat="1" x14ac:dyDescent="0.35">
      <c r="A67" s="89" t="s">
        <v>113</v>
      </c>
      <c r="B67" s="89" t="s">
        <v>127</v>
      </c>
      <c r="C67" s="85" t="s">
        <v>36</v>
      </c>
      <c r="D67" s="133">
        <v>200000</v>
      </c>
      <c r="E67" s="132"/>
      <c r="F67" s="87"/>
      <c r="G67" s="82" t="s">
        <v>114</v>
      </c>
    </row>
    <row r="68" spans="1:7" s="82" customFormat="1" x14ac:dyDescent="0.35">
      <c r="A68" s="89" t="s">
        <v>80</v>
      </c>
      <c r="B68" s="89" t="s">
        <v>127</v>
      </c>
      <c r="C68" s="85" t="s">
        <v>36</v>
      </c>
      <c r="D68" s="133">
        <v>150000</v>
      </c>
      <c r="E68" s="132"/>
      <c r="F68" s="87"/>
      <c r="G68" s="82" t="s">
        <v>114</v>
      </c>
    </row>
    <row r="69" spans="1:7" s="82" customFormat="1" x14ac:dyDescent="0.35">
      <c r="A69" s="89" t="s">
        <v>81</v>
      </c>
      <c r="B69" s="89" t="s">
        <v>127</v>
      </c>
      <c r="C69" s="85" t="s">
        <v>36</v>
      </c>
      <c r="D69" s="127"/>
      <c r="E69" s="133">
        <v>60000</v>
      </c>
      <c r="F69" s="87"/>
      <c r="G69" s="82" t="s">
        <v>114</v>
      </c>
    </row>
    <row r="70" spans="1:7" s="145" customFormat="1" x14ac:dyDescent="0.35">
      <c r="A70" s="142" t="s">
        <v>146</v>
      </c>
      <c r="B70" s="142" t="s">
        <v>127</v>
      </c>
      <c r="C70" s="85" t="s">
        <v>36</v>
      </c>
      <c r="D70" s="143"/>
      <c r="E70" s="143">
        <v>1500000</v>
      </c>
      <c r="F70" s="85"/>
      <c r="G70" s="80" t="s">
        <v>114</v>
      </c>
    </row>
    <row r="71" spans="1:7" s="145" customFormat="1" x14ac:dyDescent="0.35">
      <c r="A71" s="142" t="s">
        <v>84</v>
      </c>
      <c r="B71" s="142" t="s">
        <v>127</v>
      </c>
      <c r="C71" s="85" t="s">
        <v>36</v>
      </c>
      <c r="D71" s="146">
        <f>4500000/2</f>
        <v>2250000</v>
      </c>
      <c r="E71" s="146">
        <f>4500000/2</f>
        <v>2250000</v>
      </c>
      <c r="F71" s="85"/>
      <c r="G71" s="80" t="s">
        <v>114</v>
      </c>
    </row>
    <row r="72" spans="1:7" s="145" customFormat="1" x14ac:dyDescent="0.35">
      <c r="A72" s="142" t="s">
        <v>85</v>
      </c>
      <c r="B72" s="142" t="s">
        <v>127</v>
      </c>
      <c r="C72" s="85" t="s">
        <v>36</v>
      </c>
      <c r="D72" s="146">
        <v>150000</v>
      </c>
      <c r="E72" s="155"/>
      <c r="F72" s="85"/>
      <c r="G72" s="80" t="s">
        <v>114</v>
      </c>
    </row>
    <row r="73" spans="1:7" s="145" customFormat="1" ht="24.75" customHeight="1" x14ac:dyDescent="0.35">
      <c r="A73" s="142" t="s">
        <v>86</v>
      </c>
      <c r="B73" s="142" t="s">
        <v>127</v>
      </c>
      <c r="C73" s="85" t="s">
        <v>36</v>
      </c>
      <c r="D73" s="146">
        <v>1000000</v>
      </c>
      <c r="E73" s="155"/>
      <c r="F73" s="85"/>
      <c r="G73" s="80" t="s">
        <v>114</v>
      </c>
    </row>
    <row r="74" spans="1:7" ht="21.75" customHeight="1" x14ac:dyDescent="0.35">
      <c r="A74" s="54" t="s">
        <v>100</v>
      </c>
      <c r="B74" t="s">
        <v>99</v>
      </c>
      <c r="C74" s="51" t="s">
        <v>36</v>
      </c>
      <c r="D74" s="67">
        <v>1500000</v>
      </c>
      <c r="E74" s="34"/>
      <c r="F74" s="34"/>
      <c r="G74" t="s">
        <v>99</v>
      </c>
    </row>
    <row r="75" spans="1:7" ht="19.5" customHeight="1" x14ac:dyDescent="0.35">
      <c r="A75" s="54" t="s">
        <v>102</v>
      </c>
      <c r="B75" t="s">
        <v>103</v>
      </c>
      <c r="C75" s="51" t="s">
        <v>36</v>
      </c>
      <c r="D75" s="67"/>
      <c r="E75" s="34"/>
      <c r="F75" s="34"/>
      <c r="G75" t="s">
        <v>103</v>
      </c>
    </row>
    <row r="76" spans="1:7" ht="18" customHeight="1" x14ac:dyDescent="0.35">
      <c r="A76" s="54" t="s">
        <v>108</v>
      </c>
      <c r="B76" t="s">
        <v>103</v>
      </c>
      <c r="C76" s="51" t="s">
        <v>36</v>
      </c>
      <c r="D76" s="67">
        <v>200000</v>
      </c>
      <c r="E76" s="34"/>
      <c r="F76" s="34"/>
      <c r="G76" t="s">
        <v>103</v>
      </c>
    </row>
    <row r="77" spans="1:7" ht="24" customHeight="1" x14ac:dyDescent="0.35">
      <c r="A77" s="54" t="s">
        <v>109</v>
      </c>
      <c r="B77" t="s">
        <v>103</v>
      </c>
      <c r="C77" s="51" t="s">
        <v>36</v>
      </c>
      <c r="D77" s="67">
        <v>120000</v>
      </c>
      <c r="E77" s="34"/>
      <c r="F77" s="34"/>
      <c r="G77" t="s">
        <v>103</v>
      </c>
    </row>
    <row r="78" spans="1:7" ht="21" customHeight="1" x14ac:dyDescent="0.35">
      <c r="A78" s="54" t="s">
        <v>106</v>
      </c>
      <c r="B78" t="s">
        <v>105</v>
      </c>
      <c r="C78" s="51" t="s">
        <v>36</v>
      </c>
      <c r="D78" s="68">
        <v>15000</v>
      </c>
      <c r="E78" s="68"/>
      <c r="F78" s="34"/>
      <c r="G78" t="s">
        <v>105</v>
      </c>
    </row>
    <row r="79" spans="1:7" ht="19.5" customHeight="1" x14ac:dyDescent="0.35">
      <c r="A79" s="54" t="s">
        <v>107</v>
      </c>
      <c r="B79" t="s">
        <v>105</v>
      </c>
      <c r="C79" s="51" t="s">
        <v>36</v>
      </c>
      <c r="D79" s="67">
        <v>700000</v>
      </c>
      <c r="E79" s="34"/>
      <c r="F79" s="34"/>
      <c r="G79" t="s">
        <v>105</v>
      </c>
    </row>
    <row r="80" spans="1:7" ht="30" customHeight="1" x14ac:dyDescent="0.35">
      <c r="A80" s="54" t="s">
        <v>110</v>
      </c>
      <c r="B80" t="s">
        <v>114</v>
      </c>
      <c r="C80" s="51" t="s">
        <v>36</v>
      </c>
      <c r="D80" s="67">
        <v>500000</v>
      </c>
      <c r="E80" s="68"/>
      <c r="F80" s="34"/>
      <c r="G80" t="s">
        <v>114</v>
      </c>
    </row>
    <row r="81" spans="1:7" s="99" customFormat="1" ht="33.75" customHeight="1" x14ac:dyDescent="0.35">
      <c r="A81" s="94" t="s">
        <v>118</v>
      </c>
      <c r="B81" s="94" t="s">
        <v>163</v>
      </c>
      <c r="C81" s="96" t="s">
        <v>36</v>
      </c>
      <c r="D81" s="147">
        <v>500000</v>
      </c>
      <c r="E81" s="147">
        <v>4500000</v>
      </c>
      <c r="F81" s="98"/>
      <c r="G81" s="99" t="s">
        <v>115</v>
      </c>
    </row>
    <row r="82" spans="1:7" s="99" customFormat="1" ht="34.5" customHeight="1" x14ac:dyDescent="0.35">
      <c r="A82" s="94" t="s">
        <v>111</v>
      </c>
      <c r="B82" s="94" t="s">
        <v>163</v>
      </c>
      <c r="C82" s="96" t="s">
        <v>36</v>
      </c>
      <c r="D82" s="147">
        <v>500000</v>
      </c>
      <c r="E82" s="147">
        <v>2500000</v>
      </c>
      <c r="F82" s="98"/>
      <c r="G82" s="99" t="s">
        <v>115</v>
      </c>
    </row>
    <row r="83" spans="1:7" s="35" customFormat="1" ht="27.75" customHeight="1" x14ac:dyDescent="0.35">
      <c r="A83" s="57" t="s">
        <v>112</v>
      </c>
      <c r="B83" s="57" t="s">
        <v>127</v>
      </c>
      <c r="C83" s="58" t="s">
        <v>36</v>
      </c>
      <c r="D83" s="148">
        <v>0</v>
      </c>
      <c r="E83" s="148">
        <v>8000000</v>
      </c>
      <c r="F83" s="78"/>
      <c r="G83" s="35" t="s">
        <v>114</v>
      </c>
    </row>
    <row r="84" spans="1:7" s="35" customFormat="1" ht="31.5" customHeight="1" x14ac:dyDescent="0.35">
      <c r="A84" s="57" t="s">
        <v>117</v>
      </c>
      <c r="B84" s="57" t="s">
        <v>127</v>
      </c>
      <c r="C84" s="58" t="s">
        <v>36</v>
      </c>
      <c r="D84" s="148">
        <v>300000</v>
      </c>
      <c r="E84" s="148">
        <v>500000</v>
      </c>
      <c r="F84" s="78"/>
      <c r="G84" s="35" t="s">
        <v>114</v>
      </c>
    </row>
    <row r="85" spans="1:7" s="80" customFormat="1" x14ac:dyDescent="0.35">
      <c r="A85" s="89" t="s">
        <v>129</v>
      </c>
      <c r="B85" s="89" t="s">
        <v>128</v>
      </c>
      <c r="C85" s="87" t="s">
        <v>36</v>
      </c>
      <c r="D85" s="146">
        <v>500000</v>
      </c>
      <c r="E85" s="87"/>
      <c r="F85" s="87"/>
      <c r="G85" s="82" t="s">
        <v>131</v>
      </c>
    </row>
    <row r="86" spans="1:7" s="137" customFormat="1" x14ac:dyDescent="0.35">
      <c r="A86" s="95" t="s">
        <v>132</v>
      </c>
      <c r="B86" s="95" t="s">
        <v>130</v>
      </c>
      <c r="C86" s="98" t="s">
        <v>36</v>
      </c>
      <c r="D86" s="97">
        <v>500000</v>
      </c>
      <c r="E86" s="98"/>
      <c r="F86" s="98"/>
      <c r="G86" s="99" t="s">
        <v>131</v>
      </c>
    </row>
    <row r="87" spans="1:7" s="80" customFormat="1" x14ac:dyDescent="0.35">
      <c r="A87" s="88" t="s">
        <v>160</v>
      </c>
      <c r="B87" s="88" t="s">
        <v>135</v>
      </c>
      <c r="C87" s="87" t="s">
        <v>36</v>
      </c>
      <c r="D87" s="149">
        <v>300000</v>
      </c>
      <c r="E87" s="87"/>
      <c r="F87" s="87"/>
      <c r="G87" s="82" t="s">
        <v>131</v>
      </c>
    </row>
    <row r="88" spans="1:7" x14ac:dyDescent="0.35">
      <c r="A88" s="11" t="s">
        <v>24</v>
      </c>
      <c r="B88" s="11"/>
      <c r="C88" s="11"/>
      <c r="D88" s="42">
        <f>SUM(D30:D87)</f>
        <v>29695000</v>
      </c>
      <c r="E88" s="42">
        <f>SUM(E30:E87)</f>
        <v>56030000</v>
      </c>
      <c r="F88" s="42">
        <f>SUM(F30:F87)</f>
        <v>0</v>
      </c>
    </row>
    <row r="91" spans="1:7" x14ac:dyDescent="0.35">
      <c r="A91" s="16" t="s">
        <v>66</v>
      </c>
      <c r="B91" s="16"/>
      <c r="C91" s="11" t="s">
        <v>72</v>
      </c>
      <c r="D91" s="38">
        <v>20000000</v>
      </c>
      <c r="E91" s="12"/>
      <c r="F91" s="34"/>
    </row>
    <row r="92" spans="1:7" x14ac:dyDescent="0.35">
      <c r="A92" s="16" t="s">
        <v>67</v>
      </c>
      <c r="B92" s="16"/>
      <c r="C92" s="11" t="s">
        <v>72</v>
      </c>
      <c r="D92" s="38">
        <v>15000000</v>
      </c>
      <c r="E92" s="12"/>
      <c r="F92" s="34"/>
    </row>
    <row r="93" spans="1:7" x14ac:dyDescent="0.35">
      <c r="A93" s="16" t="s">
        <v>68</v>
      </c>
      <c r="B93" s="16"/>
      <c r="C93" s="11" t="s">
        <v>72</v>
      </c>
      <c r="D93" s="38">
        <v>20000000</v>
      </c>
      <c r="E93" s="12"/>
      <c r="F93" s="34"/>
    </row>
    <row r="94" spans="1:7" x14ac:dyDescent="0.35">
      <c r="A94" s="16" t="s">
        <v>69</v>
      </c>
      <c r="B94" s="16"/>
      <c r="C94" s="11" t="s">
        <v>72</v>
      </c>
      <c r="D94" s="38">
        <v>250000000</v>
      </c>
      <c r="E94" s="38"/>
      <c r="F94" s="34"/>
    </row>
    <row r="95" spans="1:7" x14ac:dyDescent="0.35">
      <c r="A95" s="150" t="s">
        <v>165</v>
      </c>
      <c r="B95" s="150"/>
      <c r="C95" s="151" t="s">
        <v>72</v>
      </c>
      <c r="D95" s="152">
        <v>0</v>
      </c>
      <c r="E95" s="12"/>
      <c r="F95" s="34"/>
    </row>
    <row r="96" spans="1:7" s="82" customFormat="1" x14ac:dyDescent="0.35">
      <c r="A96" s="150" t="s">
        <v>145</v>
      </c>
      <c r="B96" s="150"/>
      <c r="C96" s="151" t="s">
        <v>116</v>
      </c>
      <c r="D96" s="152">
        <v>50000000</v>
      </c>
      <c r="E96" s="153"/>
      <c r="F96" s="87"/>
    </row>
    <row r="97" spans="1:6" x14ac:dyDescent="0.35">
      <c r="A97" s="16" t="s">
        <v>70</v>
      </c>
      <c r="B97" s="16"/>
      <c r="C97" s="11" t="s">
        <v>72</v>
      </c>
      <c r="D97" s="38">
        <v>210000000</v>
      </c>
      <c r="E97" s="12"/>
      <c r="F97" s="34"/>
    </row>
    <row r="98" spans="1:6" x14ac:dyDescent="0.35">
      <c r="A98" s="16" t="s">
        <v>71</v>
      </c>
      <c r="B98" s="16"/>
      <c r="C98" s="11" t="s">
        <v>72</v>
      </c>
      <c r="D98" s="38">
        <v>500000</v>
      </c>
      <c r="E98" s="12"/>
      <c r="F98" s="34"/>
    </row>
    <row r="99" spans="1:6" x14ac:dyDescent="0.35">
      <c r="A99" s="19" t="s">
        <v>73</v>
      </c>
      <c r="B99" s="19"/>
      <c r="C99" s="11" t="s">
        <v>72</v>
      </c>
      <c r="D99" s="38">
        <v>53900000</v>
      </c>
      <c r="E99" s="12"/>
      <c r="F99" s="77"/>
    </row>
    <row r="100" spans="1:6" ht="29.25" customHeight="1" x14ac:dyDescent="0.35">
      <c r="A100" s="37" t="s">
        <v>74</v>
      </c>
      <c r="B100" s="12"/>
      <c r="C100" s="11" t="s">
        <v>72</v>
      </c>
      <c r="D100" s="38">
        <v>5000000</v>
      </c>
      <c r="E100" s="12"/>
      <c r="F100" s="12"/>
    </row>
    <row r="101" spans="1:6" ht="22.5" customHeight="1" x14ac:dyDescent="0.35">
      <c r="A101" s="156" t="s">
        <v>145</v>
      </c>
      <c r="B101" s="156"/>
      <c r="C101" s="58" t="s">
        <v>72</v>
      </c>
      <c r="D101" s="157">
        <v>50000000</v>
      </c>
      <c r="E101" s="62"/>
      <c r="F101" s="62"/>
    </row>
    <row r="102" spans="1:6" x14ac:dyDescent="0.35">
      <c r="A102" s="11" t="s">
        <v>24</v>
      </c>
      <c r="B102" s="11"/>
      <c r="C102" s="11"/>
      <c r="D102" s="41">
        <f>SUM(D91:D101)</f>
        <v>674400000</v>
      </c>
      <c r="E102" s="12"/>
      <c r="F102" s="12"/>
    </row>
    <row r="105" spans="1:6" x14ac:dyDescent="0.35">
      <c r="A105" s="14" t="s">
        <v>75</v>
      </c>
      <c r="B105" s="14"/>
      <c r="C105" s="11" t="s">
        <v>76</v>
      </c>
      <c r="D105" s="38">
        <v>700000</v>
      </c>
      <c r="E105" s="12"/>
      <c r="F105" s="12"/>
    </row>
    <row r="106" spans="1:6" x14ac:dyDescent="0.35">
      <c r="A106" s="11" t="s">
        <v>24</v>
      </c>
      <c r="B106" s="11"/>
      <c r="C106" s="11"/>
      <c r="D106" s="41">
        <f>SUM(D105)</f>
        <v>700000</v>
      </c>
      <c r="E106" s="12"/>
      <c r="F106" s="12"/>
    </row>
    <row r="109" spans="1:6" x14ac:dyDescent="0.35">
      <c r="A109" s="12" t="s">
        <v>78</v>
      </c>
      <c r="B109" s="12"/>
      <c r="C109" s="11" t="s">
        <v>79</v>
      </c>
      <c r="D109" s="38">
        <v>5000000</v>
      </c>
      <c r="E109" s="12"/>
      <c r="F109" s="12"/>
    </row>
    <row r="110" spans="1:6" x14ac:dyDescent="0.35">
      <c r="A110" s="11" t="s">
        <v>24</v>
      </c>
      <c r="B110" s="11"/>
      <c r="C110" s="11"/>
      <c r="D110" s="41">
        <f>SUM(D109)</f>
        <v>5000000</v>
      </c>
      <c r="E110" s="12"/>
      <c r="F110" s="12"/>
    </row>
    <row r="112" spans="1:6" x14ac:dyDescent="0.35">
      <c r="A112" t="s">
        <v>167</v>
      </c>
    </row>
    <row r="113" spans="1:1" x14ac:dyDescent="0.35">
      <c r="A113" t="s">
        <v>166</v>
      </c>
    </row>
    <row r="114" spans="1:1" x14ac:dyDescent="0.35">
      <c r="A114" t="s">
        <v>168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A345"/>
  <sheetViews>
    <sheetView topLeftCell="A10" zoomScale="80" zoomScaleNormal="80" workbookViewId="0">
      <selection activeCell="G15" sqref="G15:J15"/>
    </sheetView>
  </sheetViews>
  <sheetFormatPr defaultRowHeight="14.5" x14ac:dyDescent="0.35"/>
  <cols>
    <col min="1" max="1" width="46.1796875" style="9" customWidth="1"/>
    <col min="2" max="2" width="14.81640625" customWidth="1"/>
    <col min="3" max="3" width="10.7265625" style="10" customWidth="1"/>
    <col min="4" max="4" width="13.81640625" style="40" customWidth="1"/>
    <col min="5" max="6" width="13.453125" hidden="1" customWidth="1"/>
    <col min="7" max="7" width="15.81640625" style="34" customWidth="1"/>
    <col min="8" max="8" width="14.7265625" style="183" customWidth="1"/>
    <col min="9" max="9" width="12.81640625" style="34" customWidth="1"/>
    <col min="10" max="10" width="12.453125" style="34" customWidth="1"/>
    <col min="11" max="11" width="23.453125" style="9" customWidth="1"/>
    <col min="12" max="12" width="47.7265625" style="284" customWidth="1"/>
  </cols>
  <sheetData>
    <row r="1" spans="1:12 16381:16381" ht="34" customHeight="1" x14ac:dyDescent="0.65">
      <c r="A1" s="491" t="s">
        <v>215</v>
      </c>
      <c r="B1" s="491"/>
      <c r="C1" s="491"/>
      <c r="D1" s="491"/>
      <c r="E1" s="491"/>
      <c r="F1" s="491"/>
      <c r="G1" s="491"/>
      <c r="H1" s="491"/>
      <c r="I1" s="491"/>
      <c r="J1" s="492"/>
    </row>
    <row r="2" spans="1:12 16381:16381" x14ac:dyDescent="0.35">
      <c r="A2" s="5" t="s">
        <v>19</v>
      </c>
      <c r="B2" s="11"/>
      <c r="C2" s="11"/>
      <c r="D2" s="38"/>
      <c r="G2" s="107"/>
      <c r="H2" s="181"/>
      <c r="I2" s="107"/>
      <c r="J2" s="107"/>
      <c r="K2" s="37"/>
    </row>
    <row r="3" spans="1:12 16381:16381" ht="78" customHeight="1" x14ac:dyDescent="0.35">
      <c r="A3" s="167" t="s">
        <v>14</v>
      </c>
      <c r="B3" s="167" t="s">
        <v>200</v>
      </c>
      <c r="C3" s="163" t="s">
        <v>15</v>
      </c>
      <c r="D3" s="164" t="s">
        <v>199</v>
      </c>
      <c r="E3" s="165" t="s">
        <v>3</v>
      </c>
      <c r="F3" s="174" t="s">
        <v>4</v>
      </c>
      <c r="G3" s="167" t="s">
        <v>169</v>
      </c>
      <c r="H3" s="182" t="s">
        <v>170</v>
      </c>
      <c r="I3" s="167" t="s">
        <v>171</v>
      </c>
      <c r="J3" s="167" t="s">
        <v>172</v>
      </c>
      <c r="K3" s="285" t="s">
        <v>230</v>
      </c>
      <c r="L3" s="278"/>
    </row>
    <row r="4" spans="1:12 16381:16381" ht="29" x14ac:dyDescent="0.35">
      <c r="A4" s="273" t="s">
        <v>16</v>
      </c>
      <c r="B4" s="23" t="s">
        <v>152</v>
      </c>
      <c r="C4" s="22" t="s">
        <v>8</v>
      </c>
      <c r="D4" s="45">
        <v>13166148</v>
      </c>
      <c r="E4" s="25"/>
      <c r="F4" s="25"/>
      <c r="G4" s="25"/>
      <c r="H4" s="363"/>
      <c r="I4" s="25"/>
      <c r="J4" s="25"/>
      <c r="K4" s="273" t="s">
        <v>219</v>
      </c>
    </row>
    <row r="5" spans="1:12 16381:16381" ht="29" x14ac:dyDescent="0.35">
      <c r="A5" s="273" t="s">
        <v>216</v>
      </c>
      <c r="B5" s="23" t="s">
        <v>153</v>
      </c>
      <c r="C5" s="22" t="s">
        <v>8</v>
      </c>
      <c r="D5" s="364">
        <v>17516008.299999997</v>
      </c>
      <c r="E5" s="25"/>
      <c r="F5" s="25"/>
      <c r="G5" s="25"/>
      <c r="H5" s="363"/>
      <c r="I5" s="25"/>
      <c r="J5" s="25"/>
      <c r="K5" s="273" t="s">
        <v>219</v>
      </c>
    </row>
    <row r="6" spans="1:12 16381:16381" ht="19.5" customHeight="1" x14ac:dyDescent="0.35">
      <c r="A6" s="21" t="s">
        <v>77</v>
      </c>
      <c r="B6" s="21" t="s">
        <v>120</v>
      </c>
      <c r="C6" s="22" t="s">
        <v>8</v>
      </c>
      <c r="D6" s="365">
        <v>10000000</v>
      </c>
      <c r="E6" s="25"/>
      <c r="F6" s="25"/>
      <c r="G6" s="25" t="s">
        <v>173</v>
      </c>
      <c r="H6" s="363" t="s">
        <v>174</v>
      </c>
      <c r="I6" s="25" t="s">
        <v>175</v>
      </c>
      <c r="J6" s="25" t="s">
        <v>176</v>
      </c>
      <c r="K6" s="273" t="s">
        <v>233</v>
      </c>
    </row>
    <row r="7" spans="1:12 16381:16381" ht="30" customHeight="1" x14ac:dyDescent="0.35">
      <c r="A7" s="37" t="s">
        <v>18</v>
      </c>
      <c r="B7" s="12" t="s">
        <v>152</v>
      </c>
      <c r="C7" s="11" t="s">
        <v>8</v>
      </c>
      <c r="D7" s="213">
        <v>15930242.949999999</v>
      </c>
      <c r="E7" s="16"/>
      <c r="F7" s="16"/>
      <c r="G7" s="16" t="s">
        <v>173</v>
      </c>
      <c r="H7" s="212" t="s">
        <v>174</v>
      </c>
      <c r="I7" s="16" t="s">
        <v>175</v>
      </c>
      <c r="J7" s="16" t="s">
        <v>176</v>
      </c>
      <c r="K7" s="172" t="s">
        <v>217</v>
      </c>
      <c r="L7" s="284" t="s">
        <v>247</v>
      </c>
      <c r="XFA7" s="20">
        <f>SUM(D7:XEZ7)</f>
        <v>15930242.949999999</v>
      </c>
    </row>
    <row r="8" spans="1:12 16381:16381" ht="25.5" hidden="1" customHeight="1" x14ac:dyDescent="0.35">
      <c r="A8" s="37" t="s">
        <v>94</v>
      </c>
      <c r="B8" s="12" t="s">
        <v>152</v>
      </c>
      <c r="C8" s="11" t="s">
        <v>8</v>
      </c>
      <c r="D8" s="213">
        <v>0</v>
      </c>
      <c r="E8" s="210">
        <f>49140650</f>
        <v>49140650</v>
      </c>
      <c r="F8" s="210">
        <v>51299050</v>
      </c>
      <c r="G8" s="16"/>
      <c r="H8" s="212"/>
      <c r="I8" s="16"/>
      <c r="J8" s="16"/>
      <c r="K8" s="37"/>
      <c r="XFA8" s="20"/>
    </row>
    <row r="9" spans="1:12 16381:16381" x14ac:dyDescent="0.35">
      <c r="A9" s="209" t="s">
        <v>24</v>
      </c>
      <c r="B9" s="209"/>
      <c r="C9" s="204"/>
      <c r="D9" s="214">
        <f>SUM(D4:D8)</f>
        <v>56612399.25</v>
      </c>
      <c r="E9" s="214">
        <f>SUM(E4:E8)</f>
        <v>49140650</v>
      </c>
      <c r="F9" s="215">
        <f>SUM(F4:F8)</f>
        <v>51299050</v>
      </c>
      <c r="G9" s="216"/>
      <c r="H9" s="217"/>
      <c r="I9" s="216"/>
      <c r="J9" s="216"/>
      <c r="K9" s="37"/>
    </row>
    <row r="10" spans="1:12 16381:16381" x14ac:dyDescent="0.35">
      <c r="D10" s="218"/>
      <c r="E10" s="219"/>
      <c r="F10" s="219"/>
      <c r="G10" s="55"/>
      <c r="H10" s="220"/>
      <c r="I10" s="55"/>
      <c r="J10" s="55"/>
    </row>
    <row r="11" spans="1:12 16381:16381" x14ac:dyDescent="0.35">
      <c r="C11" s="166"/>
      <c r="D11" s="218"/>
      <c r="E11" s="219"/>
      <c r="F11" s="219"/>
      <c r="G11" s="55"/>
      <c r="H11" s="220"/>
      <c r="I11" s="55"/>
      <c r="J11" s="55"/>
    </row>
    <row r="12" spans="1:12 16381:16381" x14ac:dyDescent="0.35">
      <c r="A12" s="17" t="s">
        <v>25</v>
      </c>
      <c r="B12" s="17"/>
      <c r="D12" s="218"/>
      <c r="E12" s="219"/>
      <c r="F12" s="219"/>
      <c r="G12" s="55"/>
      <c r="H12" s="220"/>
      <c r="I12" s="55"/>
      <c r="J12" s="55"/>
    </row>
    <row r="13" spans="1:12 16381:16381" ht="46.5" customHeight="1" x14ac:dyDescent="0.35">
      <c r="A13" s="14" t="s">
        <v>26</v>
      </c>
      <c r="B13" s="14" t="s">
        <v>154</v>
      </c>
      <c r="C13" s="11" t="s">
        <v>31</v>
      </c>
      <c r="D13" s="205">
        <v>5809231</v>
      </c>
      <c r="E13" s="16"/>
      <c r="F13" s="16"/>
      <c r="G13" s="221" t="s">
        <v>173</v>
      </c>
      <c r="H13" s="212" t="s">
        <v>174</v>
      </c>
      <c r="I13" s="16" t="s">
        <v>175</v>
      </c>
      <c r="J13" s="16" t="s">
        <v>176</v>
      </c>
      <c r="K13" s="273" t="s">
        <v>218</v>
      </c>
    </row>
    <row r="14" spans="1:12 16381:16381" ht="42" customHeight="1" x14ac:dyDescent="0.35">
      <c r="A14" s="206" t="s">
        <v>27</v>
      </c>
      <c r="B14" s="15" t="s">
        <v>152</v>
      </c>
      <c r="C14" s="11" t="s">
        <v>31</v>
      </c>
      <c r="D14" s="205">
        <v>3073099</v>
      </c>
      <c r="E14" s="16"/>
      <c r="F14" s="16"/>
      <c r="G14" s="16" t="s">
        <v>173</v>
      </c>
      <c r="H14" s="212" t="s">
        <v>174</v>
      </c>
      <c r="I14" s="16" t="s">
        <v>175</v>
      </c>
      <c r="J14" s="16" t="s">
        <v>176</v>
      </c>
      <c r="K14" s="273" t="s">
        <v>218</v>
      </c>
    </row>
    <row r="15" spans="1:12 16381:16381" ht="41.25" customHeight="1" x14ac:dyDescent="0.35">
      <c r="A15" s="14" t="s">
        <v>203</v>
      </c>
      <c r="B15" s="16" t="s">
        <v>152</v>
      </c>
      <c r="C15" s="11" t="s">
        <v>31</v>
      </c>
      <c r="D15" s="207">
        <v>20992788</v>
      </c>
      <c r="E15" s="16"/>
      <c r="F15" s="16"/>
      <c r="G15" s="222" t="s">
        <v>173</v>
      </c>
      <c r="H15" s="223" t="s">
        <v>174</v>
      </c>
      <c r="I15" s="222" t="s">
        <v>175</v>
      </c>
      <c r="J15" s="222" t="s">
        <v>176</v>
      </c>
      <c r="K15" s="274" t="s">
        <v>235</v>
      </c>
    </row>
    <row r="16" spans="1:12 16381:16381" s="35" customFormat="1" ht="22.5" customHeight="1" x14ac:dyDescent="0.35">
      <c r="A16" s="199" t="s">
        <v>29</v>
      </c>
      <c r="B16" s="199" t="s">
        <v>152</v>
      </c>
      <c r="C16" s="162" t="s">
        <v>31</v>
      </c>
      <c r="D16" s="208">
        <v>22719185</v>
      </c>
      <c r="E16" s="222"/>
      <c r="F16" s="222"/>
      <c r="G16" s="222"/>
      <c r="H16" s="223"/>
      <c r="I16" s="222"/>
      <c r="J16" s="222"/>
      <c r="K16" s="274" t="s">
        <v>235</v>
      </c>
      <c r="L16" s="284"/>
    </row>
    <row r="17" spans="1:12" s="35" customFormat="1" ht="22.5" customHeight="1" x14ac:dyDescent="0.35">
      <c r="A17" s="199" t="s">
        <v>30</v>
      </c>
      <c r="B17" s="199" t="s">
        <v>152</v>
      </c>
      <c r="C17" s="162" t="s">
        <v>31</v>
      </c>
      <c r="D17" s="200">
        <v>14565697</v>
      </c>
      <c r="E17" s="222"/>
      <c r="F17" s="222"/>
      <c r="G17" s="222" t="s">
        <v>173</v>
      </c>
      <c r="H17" s="223" t="s">
        <v>174</v>
      </c>
      <c r="I17" s="222" t="s">
        <v>175</v>
      </c>
      <c r="J17" s="222" t="s">
        <v>176</v>
      </c>
      <c r="K17" s="274" t="s">
        <v>220</v>
      </c>
      <c r="L17" s="284"/>
    </row>
    <row r="18" spans="1:12" s="35" customFormat="1" ht="52.5" customHeight="1" x14ac:dyDescent="0.35">
      <c r="A18" s="199" t="s">
        <v>150</v>
      </c>
      <c r="B18" s="169" t="s">
        <v>11</v>
      </c>
      <c r="C18" s="169" t="s">
        <v>11</v>
      </c>
      <c r="D18" s="224">
        <v>0</v>
      </c>
      <c r="E18" s="225">
        <v>50832000</v>
      </c>
      <c r="F18" s="225">
        <v>52209000</v>
      </c>
      <c r="G18" s="222"/>
      <c r="H18" s="223"/>
      <c r="I18" s="222"/>
      <c r="J18" s="222"/>
      <c r="K18" s="275" t="s">
        <v>221</v>
      </c>
      <c r="L18" s="284"/>
    </row>
    <row r="19" spans="1:12" s="35" customFormat="1" ht="48.75" customHeight="1" x14ac:dyDescent="0.35">
      <c r="A19" s="199" t="s">
        <v>151</v>
      </c>
      <c r="B19" s="169" t="s">
        <v>12</v>
      </c>
      <c r="C19" s="169" t="s">
        <v>12</v>
      </c>
      <c r="D19" s="224"/>
      <c r="E19" s="225">
        <v>71226000</v>
      </c>
      <c r="F19" s="225">
        <v>63531000</v>
      </c>
      <c r="G19" s="16" t="s">
        <v>173</v>
      </c>
      <c r="H19" s="212" t="s">
        <v>174</v>
      </c>
      <c r="I19" s="16" t="s">
        <v>175</v>
      </c>
      <c r="J19" s="16" t="s">
        <v>176</v>
      </c>
      <c r="K19" s="276" t="s">
        <v>221</v>
      </c>
      <c r="L19" s="284"/>
    </row>
    <row r="20" spans="1:12" x14ac:dyDescent="0.35">
      <c r="A20" s="202" t="s">
        <v>24</v>
      </c>
      <c r="B20" s="203"/>
      <c r="C20" s="204"/>
      <c r="D20" s="214">
        <f>SUM(D13:D17)</f>
        <v>67160000</v>
      </c>
      <c r="E20" s="214">
        <f>SUM(E13:E19)</f>
        <v>122058000</v>
      </c>
      <c r="F20" s="215">
        <f>SUM(F13:F19)</f>
        <v>115740000</v>
      </c>
      <c r="G20" s="55"/>
      <c r="H20" s="220"/>
      <c r="I20" s="55"/>
      <c r="J20" s="55"/>
    </row>
    <row r="21" spans="1:12" x14ac:dyDescent="0.35">
      <c r="D21" s="218"/>
      <c r="E21" s="219"/>
      <c r="F21" s="219"/>
      <c r="G21" s="55"/>
      <c r="H21" s="220"/>
      <c r="I21" s="55"/>
      <c r="J21" s="55"/>
    </row>
    <row r="22" spans="1:12" x14ac:dyDescent="0.35">
      <c r="A22" s="166" t="s">
        <v>33</v>
      </c>
      <c r="B22" s="10"/>
      <c r="D22" s="218"/>
      <c r="E22" s="219"/>
      <c r="F22" s="219"/>
      <c r="G22" s="55"/>
      <c r="H22" s="220"/>
      <c r="I22" s="55"/>
      <c r="J22" s="55"/>
    </row>
    <row r="23" spans="1:12" ht="29" x14ac:dyDescent="0.35">
      <c r="A23" s="106" t="s">
        <v>32</v>
      </c>
      <c r="B23" s="107"/>
      <c r="C23" s="108" t="s">
        <v>10</v>
      </c>
      <c r="D23" s="226">
        <v>20000000</v>
      </c>
      <c r="E23" s="227">
        <v>22500000</v>
      </c>
      <c r="F23" s="228">
        <v>10971000</v>
      </c>
      <c r="G23" s="229" t="s">
        <v>177</v>
      </c>
      <c r="H23" s="212" t="s">
        <v>174</v>
      </c>
      <c r="I23" s="16" t="s">
        <v>175</v>
      </c>
      <c r="J23" s="16" t="s">
        <v>176</v>
      </c>
      <c r="K23" s="31" t="s">
        <v>235</v>
      </c>
    </row>
    <row r="24" spans="1:12" x14ac:dyDescent="0.35">
      <c r="A24" s="5" t="s">
        <v>24</v>
      </c>
      <c r="B24" s="11"/>
      <c r="C24" s="11"/>
      <c r="D24" s="230">
        <f>SUM(D23)</f>
        <v>20000000</v>
      </c>
      <c r="E24" s="231">
        <f t="shared" ref="E24:F24" si="0">SUM(E23)</f>
        <v>22500000</v>
      </c>
      <c r="F24" s="232">
        <f t="shared" si="0"/>
        <v>10971000</v>
      </c>
      <c r="G24" s="55"/>
      <c r="H24" s="220"/>
      <c r="I24" s="55"/>
      <c r="J24" s="55"/>
    </row>
    <row r="25" spans="1:12" x14ac:dyDescent="0.35">
      <c r="A25" s="166"/>
      <c r="B25" s="10"/>
      <c r="D25" s="233"/>
      <c r="E25" s="219"/>
      <c r="F25" s="219"/>
      <c r="G25" s="55"/>
      <c r="H25" s="220"/>
      <c r="I25" s="55"/>
      <c r="J25" s="55"/>
    </row>
    <row r="26" spans="1:12" x14ac:dyDescent="0.35">
      <c r="A26" s="166" t="s">
        <v>95</v>
      </c>
      <c r="B26" s="10"/>
      <c r="D26" s="218"/>
      <c r="E26" s="219"/>
      <c r="F26" s="219"/>
      <c r="G26" s="234"/>
      <c r="H26" s="235"/>
      <c r="I26" s="234"/>
      <c r="J26" s="234"/>
      <c r="K26" s="270"/>
    </row>
    <row r="27" spans="1:12" s="29" customFormat="1" x14ac:dyDescent="0.35">
      <c r="A27" s="168" t="s">
        <v>96</v>
      </c>
      <c r="B27" s="160"/>
      <c r="C27" s="161" t="s">
        <v>36</v>
      </c>
      <c r="D27" s="236">
        <v>4000000</v>
      </c>
      <c r="E27" s="237"/>
      <c r="F27" s="238">
        <v>5000000</v>
      </c>
      <c r="G27" s="222" t="s">
        <v>177</v>
      </c>
      <c r="H27" s="223" t="s">
        <v>174</v>
      </c>
      <c r="I27" s="222" t="s">
        <v>175</v>
      </c>
      <c r="J27" s="222" t="s">
        <v>176</v>
      </c>
      <c r="K27" s="307" t="s">
        <v>235</v>
      </c>
      <c r="L27" s="284"/>
    </row>
    <row r="28" spans="1:12" s="29" customFormat="1" x14ac:dyDescent="0.35">
      <c r="A28" s="169" t="s">
        <v>24</v>
      </c>
      <c r="B28" s="162"/>
      <c r="C28" s="162"/>
      <c r="D28" s="224">
        <f>SUM(D27)</f>
        <v>4000000</v>
      </c>
      <c r="E28" s="239">
        <f t="shared" ref="E28:F28" si="1">SUM(E27)</f>
        <v>0</v>
      </c>
      <c r="F28" s="240">
        <f t="shared" si="1"/>
        <v>5000000</v>
      </c>
      <c r="G28" s="55"/>
      <c r="H28" s="220"/>
      <c r="I28" s="55"/>
      <c r="J28" s="55"/>
      <c r="K28" s="9"/>
      <c r="L28" s="284"/>
    </row>
    <row r="29" spans="1:12" x14ac:dyDescent="0.35">
      <c r="A29" s="166"/>
      <c r="B29" s="10"/>
      <c r="D29" s="233"/>
      <c r="E29" s="219"/>
      <c r="F29" s="219"/>
      <c r="G29" s="88"/>
      <c r="H29" s="241"/>
      <c r="I29" s="88"/>
      <c r="J29" s="88"/>
      <c r="K29" s="271"/>
      <c r="L29" s="145"/>
    </row>
    <row r="30" spans="1:12" s="82" customFormat="1" x14ac:dyDescent="0.35">
      <c r="A30" s="170" t="s">
        <v>65</v>
      </c>
      <c r="B30" s="80"/>
      <c r="C30" s="80"/>
      <c r="D30" s="242"/>
      <c r="E30" s="243"/>
      <c r="F30" s="243"/>
      <c r="G30" s="90"/>
      <c r="H30" s="244"/>
      <c r="I30" s="90"/>
      <c r="J30" s="90"/>
      <c r="K30" s="170"/>
      <c r="L30" s="145"/>
    </row>
    <row r="31" spans="1:12" s="80" customFormat="1" ht="29" hidden="1" x14ac:dyDescent="0.35">
      <c r="A31" s="171" t="s">
        <v>34</v>
      </c>
      <c r="B31" s="83" t="s">
        <v>157</v>
      </c>
      <c r="C31" s="83" t="s">
        <v>36</v>
      </c>
      <c r="D31" s="245"/>
      <c r="E31" s="245">
        <v>2000000</v>
      </c>
      <c r="F31" s="246"/>
      <c r="G31" s="88"/>
      <c r="H31" s="241"/>
      <c r="I31" s="88"/>
      <c r="J31" s="88"/>
      <c r="K31" s="271"/>
      <c r="L31" s="145"/>
    </row>
    <row r="32" spans="1:12" s="82" customFormat="1" x14ac:dyDescent="0.35">
      <c r="A32" s="172" t="s">
        <v>35</v>
      </c>
      <c r="B32" s="151" t="s">
        <v>157</v>
      </c>
      <c r="C32" s="151" t="s">
        <v>36</v>
      </c>
      <c r="D32" s="247">
        <v>2500000</v>
      </c>
      <c r="E32" s="247">
        <v>2500000</v>
      </c>
      <c r="F32" s="150"/>
      <c r="G32" s="248" t="s">
        <v>177</v>
      </c>
      <c r="H32" s="249" t="s">
        <v>174</v>
      </c>
      <c r="I32" s="150" t="s">
        <v>175</v>
      </c>
      <c r="J32" s="150" t="s">
        <v>176</v>
      </c>
      <c r="K32" s="273" t="s">
        <v>235</v>
      </c>
      <c r="L32" s="145"/>
    </row>
    <row r="33" spans="1:12" s="82" customFormat="1" hidden="1" x14ac:dyDescent="0.35">
      <c r="A33" s="172" t="s">
        <v>156</v>
      </c>
      <c r="B33" s="151" t="s">
        <v>157</v>
      </c>
      <c r="C33" s="151" t="s">
        <v>36</v>
      </c>
      <c r="D33" s="247">
        <v>3500000</v>
      </c>
      <c r="E33" s="247">
        <v>3500000</v>
      </c>
      <c r="F33" s="150"/>
      <c r="G33" s="150"/>
      <c r="H33" s="150"/>
      <c r="I33" s="150"/>
      <c r="J33" s="150"/>
      <c r="K33" s="273"/>
      <c r="L33" s="145"/>
    </row>
    <row r="34" spans="1:12" s="82" customFormat="1" hidden="1" x14ac:dyDescent="0.35">
      <c r="A34" s="172" t="s">
        <v>37</v>
      </c>
      <c r="B34" s="151" t="s">
        <v>157</v>
      </c>
      <c r="C34" s="151" t="s">
        <v>36</v>
      </c>
      <c r="D34" s="247"/>
      <c r="E34" s="247">
        <v>5000000</v>
      </c>
      <c r="F34" s="150"/>
      <c r="G34" s="150"/>
      <c r="H34" s="249"/>
      <c r="I34" s="150"/>
      <c r="J34" s="150"/>
      <c r="K34" s="273"/>
      <c r="L34" s="145"/>
    </row>
    <row r="35" spans="1:12" s="82" customFormat="1" ht="29" hidden="1" x14ac:dyDescent="0.35">
      <c r="A35" s="186" t="s">
        <v>38</v>
      </c>
      <c r="B35" s="151" t="s">
        <v>157</v>
      </c>
      <c r="C35" s="151" t="s">
        <v>36</v>
      </c>
      <c r="D35" s="247"/>
      <c r="E35" s="247">
        <v>5000000</v>
      </c>
      <c r="F35" s="150"/>
      <c r="G35" s="250"/>
      <c r="H35" s="251"/>
      <c r="I35" s="250"/>
      <c r="J35" s="250"/>
      <c r="K35" s="280"/>
      <c r="L35" s="145"/>
    </row>
    <row r="36" spans="1:12" s="46" customFormat="1" ht="36.75" customHeight="1" x14ac:dyDescent="0.35">
      <c r="A36" s="196" t="s">
        <v>155</v>
      </c>
      <c r="B36" s="197" t="s">
        <v>158</v>
      </c>
      <c r="C36" s="197" t="s">
        <v>36</v>
      </c>
      <c r="D36" s="269">
        <v>5000000</v>
      </c>
      <c r="E36" s="269">
        <v>2000000</v>
      </c>
      <c r="F36" s="201"/>
      <c r="G36" s="308" t="s">
        <v>177</v>
      </c>
      <c r="H36" s="256" t="s">
        <v>178</v>
      </c>
      <c r="I36" s="201" t="s">
        <v>180</v>
      </c>
      <c r="J36" s="201" t="s">
        <v>181</v>
      </c>
      <c r="K36" s="283" t="s">
        <v>238</v>
      </c>
      <c r="L36" s="284"/>
    </row>
    <row r="37" spans="1:12" s="46" customFormat="1" ht="32.5" customHeight="1" x14ac:dyDescent="0.35">
      <c r="A37" s="286" t="s">
        <v>39</v>
      </c>
      <c r="B37" s="250" t="s">
        <v>130</v>
      </c>
      <c r="C37" s="287" t="s">
        <v>36</v>
      </c>
      <c r="D37" s="288">
        <v>480000</v>
      </c>
      <c r="E37" s="288">
        <v>480000</v>
      </c>
      <c r="F37" s="250"/>
      <c r="G37" s="289" t="s">
        <v>177</v>
      </c>
      <c r="H37" s="251" t="s">
        <v>178</v>
      </c>
      <c r="I37" s="250" t="s">
        <v>180</v>
      </c>
      <c r="J37" s="250" t="s">
        <v>181</v>
      </c>
      <c r="K37" s="282" t="s">
        <v>222</v>
      </c>
      <c r="L37" s="284"/>
    </row>
    <row r="38" spans="1:12" s="82" customFormat="1" ht="38" customHeight="1" x14ac:dyDescent="0.35">
      <c r="A38" s="172" t="s">
        <v>40</v>
      </c>
      <c r="B38" s="150" t="s">
        <v>130</v>
      </c>
      <c r="C38" s="151" t="s">
        <v>36</v>
      </c>
      <c r="D38" s="247">
        <v>500000</v>
      </c>
      <c r="E38" s="247">
        <v>500000</v>
      </c>
      <c r="F38" s="150"/>
      <c r="G38" s="252" t="s">
        <v>177</v>
      </c>
      <c r="H38" s="249" t="s">
        <v>178</v>
      </c>
      <c r="I38" s="150" t="s">
        <v>180</v>
      </c>
      <c r="J38" s="150" t="s">
        <v>181</v>
      </c>
      <c r="K38" s="273" t="s">
        <v>234</v>
      </c>
      <c r="L38" s="145"/>
    </row>
    <row r="39" spans="1:12" s="82" customFormat="1" x14ac:dyDescent="0.35">
      <c r="A39" s="172" t="s">
        <v>41</v>
      </c>
      <c r="B39" s="150" t="s">
        <v>130</v>
      </c>
      <c r="C39" s="151" t="s">
        <v>36</v>
      </c>
      <c r="D39" s="247">
        <v>200000</v>
      </c>
      <c r="E39" s="247">
        <v>300000</v>
      </c>
      <c r="F39" s="150"/>
      <c r="G39" s="252" t="s">
        <v>179</v>
      </c>
      <c r="H39" s="249" t="s">
        <v>178</v>
      </c>
      <c r="I39" s="150" t="s">
        <v>180</v>
      </c>
      <c r="J39" s="150" t="s">
        <v>181</v>
      </c>
      <c r="K39" s="273" t="s">
        <v>235</v>
      </c>
      <c r="L39" s="145"/>
    </row>
    <row r="40" spans="1:12" s="82" customFormat="1" x14ac:dyDescent="0.35">
      <c r="A40" s="172" t="s">
        <v>147</v>
      </c>
      <c r="B40" s="150" t="s">
        <v>130</v>
      </c>
      <c r="C40" s="151" t="s">
        <v>36</v>
      </c>
      <c r="D40" s="247">
        <v>500000</v>
      </c>
      <c r="E40" s="150"/>
      <c r="F40" s="150"/>
      <c r="G40" s="252" t="s">
        <v>179</v>
      </c>
      <c r="H40" s="249" t="s">
        <v>178</v>
      </c>
      <c r="I40" s="150" t="s">
        <v>180</v>
      </c>
      <c r="J40" s="150" t="s">
        <v>181</v>
      </c>
      <c r="K40" s="273" t="s">
        <v>236</v>
      </c>
      <c r="L40" s="145"/>
    </row>
    <row r="41" spans="1:12" s="82" customFormat="1" x14ac:dyDescent="0.35">
      <c r="A41" s="172" t="s">
        <v>43</v>
      </c>
      <c r="B41" s="150" t="s">
        <v>133</v>
      </c>
      <c r="C41" s="151" t="s">
        <v>36</v>
      </c>
      <c r="D41" s="247">
        <v>500000</v>
      </c>
      <c r="E41" s="150"/>
      <c r="F41" s="150"/>
      <c r="G41" s="252" t="s">
        <v>177</v>
      </c>
      <c r="H41" s="252" t="s">
        <v>212</v>
      </c>
      <c r="I41" s="252" t="s">
        <v>213</v>
      </c>
      <c r="J41" s="248" t="s">
        <v>214</v>
      </c>
      <c r="K41" s="273" t="s">
        <v>235</v>
      </c>
      <c r="L41" s="145"/>
    </row>
    <row r="42" spans="1:12" s="82" customFormat="1" ht="44.25" customHeight="1" x14ac:dyDescent="0.35">
      <c r="A42" s="172" t="s">
        <v>44</v>
      </c>
      <c r="B42" s="150" t="s">
        <v>134</v>
      </c>
      <c r="C42" s="151" t="s">
        <v>36</v>
      </c>
      <c r="D42" s="247">
        <v>3000000</v>
      </c>
      <c r="E42" s="150"/>
      <c r="F42" s="150"/>
      <c r="G42" s="150" t="s">
        <v>182</v>
      </c>
      <c r="H42" s="249" t="s">
        <v>183</v>
      </c>
      <c r="I42" s="150" t="s">
        <v>184</v>
      </c>
      <c r="J42" s="150" t="s">
        <v>181</v>
      </c>
      <c r="K42" s="273" t="s">
        <v>235</v>
      </c>
      <c r="L42" s="145"/>
    </row>
    <row r="43" spans="1:12" s="82" customFormat="1" x14ac:dyDescent="0.35">
      <c r="A43" s="172" t="s">
        <v>45</v>
      </c>
      <c r="B43" s="150" t="s">
        <v>134</v>
      </c>
      <c r="C43" s="151" t="s">
        <v>36</v>
      </c>
      <c r="D43" s="247">
        <v>100000</v>
      </c>
      <c r="E43" s="150"/>
      <c r="F43" s="150"/>
      <c r="G43" s="150" t="s">
        <v>182</v>
      </c>
      <c r="H43" s="249" t="s">
        <v>183</v>
      </c>
      <c r="I43" s="150" t="s">
        <v>184</v>
      </c>
      <c r="J43" s="150" t="s">
        <v>181</v>
      </c>
      <c r="K43" s="281" t="s">
        <v>223</v>
      </c>
      <c r="L43" s="145" t="s">
        <v>239</v>
      </c>
    </row>
    <row r="44" spans="1:12" s="80" customFormat="1" x14ac:dyDescent="0.35">
      <c r="A44" s="187" t="s">
        <v>46</v>
      </c>
      <c r="B44" s="188" t="s">
        <v>135</v>
      </c>
      <c r="C44" s="151" t="s">
        <v>36</v>
      </c>
      <c r="D44" s="253">
        <v>1000000</v>
      </c>
      <c r="E44" s="188"/>
      <c r="F44" s="188"/>
      <c r="G44" s="150" t="s">
        <v>182</v>
      </c>
      <c r="H44" s="249" t="s">
        <v>183</v>
      </c>
      <c r="I44" s="150" t="s">
        <v>184</v>
      </c>
      <c r="J44" s="150" t="s">
        <v>181</v>
      </c>
      <c r="K44" s="281" t="s">
        <v>235</v>
      </c>
      <c r="L44" s="145" t="s">
        <v>248</v>
      </c>
    </row>
    <row r="45" spans="1:12" s="80" customFormat="1" ht="21.75" hidden="1" customHeight="1" x14ac:dyDescent="0.35">
      <c r="A45" s="187" t="s">
        <v>159</v>
      </c>
      <c r="B45" s="188" t="s">
        <v>135</v>
      </c>
      <c r="C45" s="151" t="s">
        <v>36</v>
      </c>
      <c r="D45" s="254"/>
      <c r="E45" s="254">
        <v>1500000</v>
      </c>
      <c r="F45" s="188"/>
      <c r="G45" s="150"/>
      <c r="H45" s="249"/>
      <c r="I45" s="150"/>
      <c r="J45" s="150"/>
      <c r="K45" s="186"/>
      <c r="L45" s="145"/>
    </row>
    <row r="46" spans="1:12" s="82" customFormat="1" ht="29" hidden="1" x14ac:dyDescent="0.35">
      <c r="A46" s="172" t="s">
        <v>48</v>
      </c>
      <c r="B46" s="150" t="s">
        <v>122</v>
      </c>
      <c r="C46" s="151" t="s">
        <v>36</v>
      </c>
      <c r="D46" s="247"/>
      <c r="E46" s="255">
        <v>200000</v>
      </c>
      <c r="F46" s="150"/>
      <c r="G46" s="150"/>
      <c r="H46" s="249"/>
      <c r="I46" s="150"/>
      <c r="J46" s="150"/>
      <c r="K46" s="186"/>
      <c r="L46" s="145"/>
    </row>
    <row r="47" spans="1:12" s="82" customFormat="1" ht="14.25" hidden="1" customHeight="1" x14ac:dyDescent="0.35">
      <c r="A47" s="172" t="s">
        <v>49</v>
      </c>
      <c r="B47" s="150" t="s">
        <v>136</v>
      </c>
      <c r="C47" s="151" t="s">
        <v>36</v>
      </c>
      <c r="D47" s="247"/>
      <c r="E47" s="255">
        <v>1000000</v>
      </c>
      <c r="F47" s="150"/>
      <c r="G47" s="201"/>
      <c r="H47" s="256"/>
      <c r="I47" s="201"/>
      <c r="J47" s="201"/>
      <c r="K47" s="277"/>
      <c r="L47" s="145"/>
    </row>
    <row r="48" spans="1:12" s="99" customFormat="1" ht="47" customHeight="1" x14ac:dyDescent="0.35">
      <c r="A48" s="172" t="s">
        <v>140</v>
      </c>
      <c r="B48" s="150" t="s">
        <v>136</v>
      </c>
      <c r="C48" s="151" t="s">
        <v>36</v>
      </c>
      <c r="D48" s="247">
        <v>1200000</v>
      </c>
      <c r="E48" s="255"/>
      <c r="F48" s="150"/>
      <c r="G48" s="201" t="s">
        <v>182</v>
      </c>
      <c r="H48" s="256" t="s">
        <v>183</v>
      </c>
      <c r="I48" s="201" t="s">
        <v>184</v>
      </c>
      <c r="J48" s="201" t="s">
        <v>181</v>
      </c>
      <c r="K48" s="274" t="s">
        <v>237</v>
      </c>
      <c r="L48" s="145"/>
    </row>
    <row r="49" spans="1:12" s="99" customFormat="1" ht="44" customHeight="1" x14ac:dyDescent="0.35">
      <c r="A49" s="172" t="s">
        <v>141</v>
      </c>
      <c r="B49" s="172" t="s">
        <v>136</v>
      </c>
      <c r="C49" s="151" t="s">
        <v>36</v>
      </c>
      <c r="D49" s="247">
        <v>600000</v>
      </c>
      <c r="E49" s="255">
        <v>600000</v>
      </c>
      <c r="F49" s="150"/>
      <c r="G49" s="201" t="s">
        <v>182</v>
      </c>
      <c r="H49" s="256" t="s">
        <v>183</v>
      </c>
      <c r="I49" s="201" t="s">
        <v>184</v>
      </c>
      <c r="J49" s="201" t="s">
        <v>181</v>
      </c>
      <c r="K49" s="274" t="s">
        <v>237</v>
      </c>
      <c r="L49" s="145"/>
    </row>
    <row r="50" spans="1:12" s="46" customFormat="1" hidden="1" x14ac:dyDescent="0.35">
      <c r="A50" s="190" t="s">
        <v>50</v>
      </c>
      <c r="B50" s="191" t="s">
        <v>136</v>
      </c>
      <c r="C50" s="151" t="s">
        <v>36</v>
      </c>
      <c r="D50" s="247"/>
      <c r="E50" s="150"/>
      <c r="F50" s="150"/>
      <c r="G50" s="250"/>
      <c r="H50" s="251"/>
      <c r="I50" s="250"/>
      <c r="J50" s="250"/>
      <c r="K50" s="279"/>
      <c r="L50" s="145"/>
    </row>
    <row r="51" spans="1:12" s="46" customFormat="1" hidden="1" x14ac:dyDescent="0.35">
      <c r="A51" s="190" t="s">
        <v>142</v>
      </c>
      <c r="B51" s="191" t="s">
        <v>143</v>
      </c>
      <c r="C51" s="151" t="s">
        <v>144</v>
      </c>
      <c r="D51" s="257"/>
      <c r="E51" s="255">
        <v>5400000</v>
      </c>
      <c r="F51" s="150"/>
      <c r="G51" s="150"/>
      <c r="H51" s="249"/>
      <c r="I51" s="150"/>
      <c r="J51" s="150"/>
      <c r="K51" s="31"/>
      <c r="L51" s="145"/>
    </row>
    <row r="52" spans="1:12" s="82" customFormat="1" x14ac:dyDescent="0.35">
      <c r="A52" s="190" t="s">
        <v>51</v>
      </c>
      <c r="B52" s="191" t="s">
        <v>120</v>
      </c>
      <c r="C52" s="151" t="s">
        <v>36</v>
      </c>
      <c r="D52" s="247">
        <v>2000000</v>
      </c>
      <c r="E52" s="150"/>
      <c r="F52" s="150"/>
      <c r="G52" s="248" t="s">
        <v>177</v>
      </c>
      <c r="H52" s="249" t="s">
        <v>174</v>
      </c>
      <c r="I52" s="150" t="s">
        <v>175</v>
      </c>
      <c r="J52" s="150" t="s">
        <v>176</v>
      </c>
      <c r="K52" s="31" t="s">
        <v>235</v>
      </c>
      <c r="L52" s="145" t="s">
        <v>249</v>
      </c>
    </row>
    <row r="53" spans="1:12" s="46" customFormat="1" ht="30" customHeight="1" x14ac:dyDescent="0.35">
      <c r="A53" s="286" t="s">
        <v>52</v>
      </c>
      <c r="B53" s="250" t="s">
        <v>164</v>
      </c>
      <c r="C53" s="287" t="s">
        <v>36</v>
      </c>
      <c r="D53" s="288">
        <v>200000</v>
      </c>
      <c r="E53" s="290"/>
      <c r="F53" s="250"/>
      <c r="G53" s="250" t="s">
        <v>178</v>
      </c>
      <c r="H53" s="251" t="s">
        <v>180</v>
      </c>
      <c r="I53" s="250" t="s">
        <v>178</v>
      </c>
      <c r="J53" s="250" t="s">
        <v>183</v>
      </c>
      <c r="K53" s="279" t="s">
        <v>225</v>
      </c>
      <c r="L53" s="284" t="s">
        <v>250</v>
      </c>
    </row>
    <row r="54" spans="1:12" s="82" customFormat="1" ht="23" customHeight="1" x14ac:dyDescent="0.35">
      <c r="A54" s="172" t="s">
        <v>54</v>
      </c>
      <c r="B54" s="150" t="s">
        <v>120</v>
      </c>
      <c r="C54" s="151" t="s">
        <v>36</v>
      </c>
      <c r="D54" s="247">
        <v>170000</v>
      </c>
      <c r="E54" s="150"/>
      <c r="F54" s="150"/>
      <c r="G54" s="150" t="s">
        <v>178</v>
      </c>
      <c r="H54" s="249" t="s">
        <v>186</v>
      </c>
      <c r="I54" s="150" t="s">
        <v>185</v>
      </c>
      <c r="J54" s="150" t="s">
        <v>187</v>
      </c>
      <c r="K54" s="283" t="s">
        <v>235</v>
      </c>
      <c r="L54" s="145" t="s">
        <v>251</v>
      </c>
    </row>
    <row r="55" spans="1:12" s="82" customFormat="1" ht="23" customHeight="1" x14ac:dyDescent="0.35">
      <c r="A55" s="172" t="s">
        <v>55</v>
      </c>
      <c r="B55" s="150" t="s">
        <v>120</v>
      </c>
      <c r="C55" s="151" t="s">
        <v>36</v>
      </c>
      <c r="D55" s="247">
        <v>28000</v>
      </c>
      <c r="E55" s="150"/>
      <c r="F55" s="150"/>
      <c r="G55" s="252" t="s">
        <v>177</v>
      </c>
      <c r="H55" s="258" t="s">
        <v>204</v>
      </c>
      <c r="I55" s="248" t="s">
        <v>205</v>
      </c>
      <c r="J55" s="150" t="s">
        <v>178</v>
      </c>
      <c r="K55" s="283" t="s">
        <v>235</v>
      </c>
      <c r="L55" s="145" t="s">
        <v>251</v>
      </c>
    </row>
    <row r="56" spans="1:12" s="82" customFormat="1" ht="24.5" customHeight="1" x14ac:dyDescent="0.35">
      <c r="A56" s="172" t="s">
        <v>56</v>
      </c>
      <c r="B56" s="150" t="s">
        <v>120</v>
      </c>
      <c r="C56" s="151" t="s">
        <v>36</v>
      </c>
      <c r="D56" s="247">
        <v>32000</v>
      </c>
      <c r="E56" s="150"/>
      <c r="F56" s="150"/>
      <c r="G56" s="259" t="s">
        <v>177</v>
      </c>
      <c r="H56" s="260" t="s">
        <v>204</v>
      </c>
      <c r="I56" s="261" t="s">
        <v>205</v>
      </c>
      <c r="J56" s="201" t="s">
        <v>178</v>
      </c>
      <c r="K56" s="283" t="s">
        <v>235</v>
      </c>
      <c r="L56" s="145" t="s">
        <v>251</v>
      </c>
    </row>
    <row r="57" spans="1:12" s="46" customFormat="1" ht="13.5" hidden="1" customHeight="1" x14ac:dyDescent="0.35">
      <c r="A57" s="172" t="s">
        <v>57</v>
      </c>
      <c r="B57" s="150" t="s">
        <v>121</v>
      </c>
      <c r="C57" s="151" t="s">
        <v>36</v>
      </c>
      <c r="D57" s="247"/>
      <c r="E57" s="247">
        <v>500000</v>
      </c>
      <c r="F57" s="150"/>
      <c r="G57" s="150"/>
      <c r="H57" s="249"/>
      <c r="I57" s="150"/>
      <c r="J57" s="150"/>
      <c r="K57" s="273"/>
      <c r="L57" s="145"/>
    </row>
    <row r="58" spans="1:12" s="82" customFormat="1" ht="29" x14ac:dyDescent="0.35">
      <c r="A58" s="172" t="s">
        <v>58</v>
      </c>
      <c r="B58" s="150" t="s">
        <v>123</v>
      </c>
      <c r="C58" s="151" t="s">
        <v>36</v>
      </c>
      <c r="D58" s="247">
        <v>400000</v>
      </c>
      <c r="E58" s="150"/>
      <c r="F58" s="150"/>
      <c r="G58" s="252" t="s">
        <v>190</v>
      </c>
      <c r="H58" s="249" t="s">
        <v>182</v>
      </c>
      <c r="I58" s="150" t="s">
        <v>183</v>
      </c>
      <c r="J58" s="150" t="s">
        <v>191</v>
      </c>
      <c r="K58" s="309" t="s">
        <v>226</v>
      </c>
      <c r="L58" s="145"/>
    </row>
    <row r="59" spans="1:12" s="82" customFormat="1" hidden="1" x14ac:dyDescent="0.35">
      <c r="A59" s="172" t="s">
        <v>59</v>
      </c>
      <c r="B59" s="150" t="s">
        <v>123</v>
      </c>
      <c r="C59" s="151" t="s">
        <v>36</v>
      </c>
      <c r="D59" s="257"/>
      <c r="E59" s="255">
        <v>500000</v>
      </c>
      <c r="F59" s="150"/>
      <c r="G59" s="150"/>
      <c r="H59" s="249"/>
      <c r="I59" s="150"/>
      <c r="J59" s="150"/>
      <c r="K59" s="273"/>
      <c r="L59" s="145"/>
    </row>
    <row r="60" spans="1:12" s="82" customFormat="1" hidden="1" x14ac:dyDescent="0.35">
      <c r="A60" s="172" t="s">
        <v>60</v>
      </c>
      <c r="B60" s="150" t="s">
        <v>123</v>
      </c>
      <c r="C60" s="151" t="s">
        <v>36</v>
      </c>
      <c r="D60" s="247"/>
      <c r="E60" s="255">
        <v>40000</v>
      </c>
      <c r="F60" s="150"/>
      <c r="G60" s="150"/>
      <c r="H60" s="249"/>
      <c r="I60" s="150"/>
      <c r="J60" s="150"/>
      <c r="K60" s="273"/>
      <c r="L60" s="145"/>
    </row>
    <row r="61" spans="1:12" s="82" customFormat="1" ht="24.5" customHeight="1" x14ac:dyDescent="0.35">
      <c r="A61" s="172" t="s">
        <v>61</v>
      </c>
      <c r="B61" s="150" t="s">
        <v>124</v>
      </c>
      <c r="C61" s="151" t="s">
        <v>36</v>
      </c>
      <c r="D61" s="247">
        <v>250000</v>
      </c>
      <c r="E61" s="150"/>
      <c r="F61" s="150"/>
      <c r="G61" s="150" t="s">
        <v>190</v>
      </c>
      <c r="H61" s="249" t="s">
        <v>182</v>
      </c>
      <c r="I61" s="150" t="s">
        <v>183</v>
      </c>
      <c r="J61" s="150" t="s">
        <v>191</v>
      </c>
      <c r="K61" s="273" t="s">
        <v>235</v>
      </c>
      <c r="L61" s="145"/>
    </row>
    <row r="62" spans="1:12" s="82" customFormat="1" hidden="1" x14ac:dyDescent="0.35">
      <c r="A62" s="172" t="s">
        <v>62</v>
      </c>
      <c r="B62" s="150" t="s">
        <v>123</v>
      </c>
      <c r="C62" s="151" t="s">
        <v>36</v>
      </c>
      <c r="D62" s="247"/>
      <c r="E62" s="255">
        <v>100000</v>
      </c>
      <c r="F62" s="150"/>
      <c r="G62" s="250"/>
      <c r="H62" s="251"/>
      <c r="I62" s="250"/>
      <c r="J62" s="250"/>
      <c r="K62" s="279"/>
      <c r="L62" s="145"/>
    </row>
    <row r="63" spans="1:12" s="46" customFormat="1" hidden="1" x14ac:dyDescent="0.35">
      <c r="A63" s="172" t="s">
        <v>63</v>
      </c>
      <c r="B63" s="150" t="s">
        <v>136</v>
      </c>
      <c r="C63" s="151" t="s">
        <v>36</v>
      </c>
      <c r="D63" s="247"/>
      <c r="E63" s="255">
        <v>1000000</v>
      </c>
      <c r="F63" s="150"/>
      <c r="G63" s="250"/>
      <c r="H63" s="251"/>
      <c r="I63" s="250"/>
      <c r="J63" s="250"/>
      <c r="K63" s="279"/>
      <c r="L63" s="145"/>
    </row>
    <row r="64" spans="1:12" s="46" customFormat="1" ht="29" hidden="1" x14ac:dyDescent="0.35">
      <c r="A64" s="172" t="s">
        <v>64</v>
      </c>
      <c r="B64" s="150" t="s">
        <v>143</v>
      </c>
      <c r="C64" s="151" t="s">
        <v>36</v>
      </c>
      <c r="D64" s="247"/>
      <c r="E64" s="255">
        <v>1000000</v>
      </c>
      <c r="F64" s="150"/>
      <c r="G64" s="150"/>
      <c r="H64" s="249"/>
      <c r="I64" s="150"/>
      <c r="J64" s="150"/>
      <c r="K64" s="31"/>
      <c r="L64" s="145"/>
    </row>
    <row r="65" spans="1:12" s="82" customFormat="1" ht="29" x14ac:dyDescent="0.35">
      <c r="A65" s="172" t="s">
        <v>42</v>
      </c>
      <c r="B65" s="150" t="s">
        <v>123</v>
      </c>
      <c r="C65" s="151" t="s">
        <v>36</v>
      </c>
      <c r="D65" s="247">
        <v>400000</v>
      </c>
      <c r="E65" s="150"/>
      <c r="F65" s="150"/>
      <c r="G65" s="150" t="s">
        <v>190</v>
      </c>
      <c r="H65" s="249" t="s">
        <v>182</v>
      </c>
      <c r="I65" s="150" t="s">
        <v>183</v>
      </c>
      <c r="J65" s="150" t="s">
        <v>191</v>
      </c>
      <c r="K65" s="273" t="s">
        <v>227</v>
      </c>
      <c r="L65" s="145" t="s">
        <v>240</v>
      </c>
    </row>
    <row r="66" spans="1:12" s="82" customFormat="1" hidden="1" x14ac:dyDescent="0.35">
      <c r="A66" s="172" t="s">
        <v>23</v>
      </c>
      <c r="B66" s="172" t="s">
        <v>125</v>
      </c>
      <c r="C66" s="151" t="s">
        <v>36</v>
      </c>
      <c r="D66" s="247"/>
      <c r="E66" s="192">
        <v>3600000</v>
      </c>
      <c r="F66" s="150"/>
      <c r="G66" s="150"/>
      <c r="H66" s="249"/>
      <c r="I66" s="150"/>
      <c r="J66" s="150"/>
      <c r="K66" s="273"/>
      <c r="L66" s="145"/>
    </row>
    <row r="67" spans="1:12" s="82" customFormat="1" ht="23" customHeight="1" x14ac:dyDescent="0.35">
      <c r="A67" s="172" t="s">
        <v>138</v>
      </c>
      <c r="B67" s="172" t="s">
        <v>120</v>
      </c>
      <c r="C67" s="151" t="s">
        <v>36</v>
      </c>
      <c r="D67" s="247">
        <f>15000*10</f>
        <v>150000</v>
      </c>
      <c r="E67" s="192"/>
      <c r="F67" s="150"/>
      <c r="G67" s="252" t="s">
        <v>177</v>
      </c>
      <c r="H67" s="249" t="s">
        <v>186</v>
      </c>
      <c r="I67" s="150" t="s">
        <v>185</v>
      </c>
      <c r="J67" s="150" t="s">
        <v>187</v>
      </c>
      <c r="K67" s="283" t="s">
        <v>235</v>
      </c>
      <c r="L67" s="145" t="s">
        <v>248</v>
      </c>
    </row>
    <row r="68" spans="1:12" s="82" customFormat="1" ht="23" customHeight="1" x14ac:dyDescent="0.35">
      <c r="A68" s="172" t="s">
        <v>113</v>
      </c>
      <c r="B68" s="172" t="s">
        <v>127</v>
      </c>
      <c r="C68" s="151" t="s">
        <v>36</v>
      </c>
      <c r="D68" s="192">
        <v>200000</v>
      </c>
      <c r="E68" s="257"/>
      <c r="F68" s="150"/>
      <c r="G68" s="252" t="s">
        <v>177</v>
      </c>
      <c r="H68" s="262" t="s">
        <v>210</v>
      </c>
      <c r="I68" s="248" t="s">
        <v>211</v>
      </c>
      <c r="J68" s="150" t="s">
        <v>205</v>
      </c>
      <c r="K68" s="283" t="s">
        <v>235</v>
      </c>
      <c r="L68" s="145"/>
    </row>
    <row r="69" spans="1:12" s="82" customFormat="1" ht="23" customHeight="1" x14ac:dyDescent="0.35">
      <c r="A69" s="172" t="s">
        <v>80</v>
      </c>
      <c r="B69" s="172" t="s">
        <v>127</v>
      </c>
      <c r="C69" s="151" t="s">
        <v>36</v>
      </c>
      <c r="D69" s="192">
        <v>150000</v>
      </c>
      <c r="E69" s="257"/>
      <c r="F69" s="150"/>
      <c r="G69" s="252" t="s">
        <v>177</v>
      </c>
      <c r="H69" s="249" t="s">
        <v>210</v>
      </c>
      <c r="I69" s="150" t="s">
        <v>211</v>
      </c>
      <c r="J69" s="150" t="s">
        <v>205</v>
      </c>
      <c r="K69" s="283" t="s">
        <v>235</v>
      </c>
      <c r="L69" s="145" t="s">
        <v>224</v>
      </c>
    </row>
    <row r="70" spans="1:12" s="82" customFormat="1" ht="23" customHeight="1" x14ac:dyDescent="0.35">
      <c r="A70" s="172" t="s">
        <v>81</v>
      </c>
      <c r="B70" s="172" t="s">
        <v>127</v>
      </c>
      <c r="C70" s="151" t="s">
        <v>36</v>
      </c>
      <c r="D70" s="257"/>
      <c r="E70" s="192">
        <v>60000</v>
      </c>
      <c r="F70" s="150"/>
      <c r="G70" s="263"/>
      <c r="H70" s="264"/>
      <c r="I70" s="263"/>
      <c r="J70" s="263"/>
      <c r="K70" s="282"/>
      <c r="L70" s="145"/>
    </row>
    <row r="71" spans="1:12" s="145" customFormat="1" ht="23" customHeight="1" x14ac:dyDescent="0.35">
      <c r="A71" s="187" t="s">
        <v>146</v>
      </c>
      <c r="B71" s="187" t="s">
        <v>127</v>
      </c>
      <c r="C71" s="151" t="s">
        <v>36</v>
      </c>
      <c r="D71" s="193"/>
      <c r="E71" s="193">
        <v>1500000</v>
      </c>
      <c r="F71" s="188"/>
      <c r="G71" s="263"/>
      <c r="H71" s="264"/>
      <c r="I71" s="263"/>
      <c r="J71" s="263"/>
      <c r="K71" s="282"/>
    </row>
    <row r="72" spans="1:12" s="302" customFormat="1" ht="23" customHeight="1" x14ac:dyDescent="0.35">
      <c r="A72" s="291" t="s">
        <v>84</v>
      </c>
      <c r="B72" s="292" t="s">
        <v>127</v>
      </c>
      <c r="C72" s="293" t="s">
        <v>36</v>
      </c>
      <c r="D72" s="294">
        <f>4500000/2</f>
        <v>2250000</v>
      </c>
      <c r="E72" s="294">
        <f>4500000/2</f>
        <v>2250000</v>
      </c>
      <c r="F72" s="295"/>
      <c r="G72" s="296" t="s">
        <v>177</v>
      </c>
      <c r="H72" s="297" t="s">
        <v>201</v>
      </c>
      <c r="I72" s="298" t="s">
        <v>202</v>
      </c>
      <c r="J72" s="299" t="s">
        <v>194</v>
      </c>
      <c r="K72" s="300" t="s">
        <v>225</v>
      </c>
      <c r="L72" s="301" t="s">
        <v>231</v>
      </c>
    </row>
    <row r="73" spans="1:12" s="145" customFormat="1" ht="23" customHeight="1" x14ac:dyDescent="0.35">
      <c r="A73" s="172" t="s">
        <v>85</v>
      </c>
      <c r="B73" s="187" t="s">
        <v>127</v>
      </c>
      <c r="C73" s="151" t="s">
        <v>36</v>
      </c>
      <c r="D73" s="194">
        <v>150000</v>
      </c>
      <c r="E73" s="265"/>
      <c r="F73" s="188"/>
      <c r="G73" s="259" t="s">
        <v>177</v>
      </c>
      <c r="H73" s="256" t="s">
        <v>186</v>
      </c>
      <c r="I73" s="201" t="s">
        <v>185</v>
      </c>
      <c r="J73" s="201" t="s">
        <v>187</v>
      </c>
      <c r="K73" s="282" t="s">
        <v>223</v>
      </c>
    </row>
    <row r="74" spans="1:12" s="302" customFormat="1" ht="29.25" customHeight="1" x14ac:dyDescent="0.35">
      <c r="A74" s="291" t="s">
        <v>86</v>
      </c>
      <c r="B74" s="292" t="s">
        <v>127</v>
      </c>
      <c r="C74" s="293" t="s">
        <v>36</v>
      </c>
      <c r="D74" s="294">
        <v>1000000</v>
      </c>
      <c r="E74" s="303"/>
      <c r="F74" s="295"/>
      <c r="G74" s="304" t="s">
        <v>177</v>
      </c>
      <c r="H74" s="305" t="s">
        <v>192</v>
      </c>
      <c r="I74" s="306" t="s">
        <v>193</v>
      </c>
      <c r="J74" s="306" t="s">
        <v>181</v>
      </c>
      <c r="K74" s="300" t="s">
        <v>228</v>
      </c>
      <c r="L74" s="301" t="s">
        <v>231</v>
      </c>
    </row>
    <row r="75" spans="1:12" ht="29" x14ac:dyDescent="0.35">
      <c r="A75" s="14" t="s">
        <v>100</v>
      </c>
      <c r="B75" s="12" t="s">
        <v>99</v>
      </c>
      <c r="C75" s="11" t="s">
        <v>36</v>
      </c>
      <c r="D75" s="195">
        <v>1500000</v>
      </c>
      <c r="E75" s="16"/>
      <c r="F75" s="16"/>
      <c r="G75" s="229" t="s">
        <v>209</v>
      </c>
      <c r="H75" s="212" t="s">
        <v>201</v>
      </c>
      <c r="I75" s="16" t="s">
        <v>208</v>
      </c>
      <c r="J75" s="16" t="s">
        <v>181</v>
      </c>
      <c r="K75" s="273" t="s">
        <v>229</v>
      </c>
    </row>
    <row r="76" spans="1:12" ht="15.75" hidden="1" customHeight="1" x14ac:dyDescent="0.35">
      <c r="A76" s="14" t="s">
        <v>102</v>
      </c>
      <c r="B76" s="12" t="s">
        <v>103</v>
      </c>
      <c r="C76" s="11" t="s">
        <v>36</v>
      </c>
      <c r="D76" s="195"/>
      <c r="E76" s="16"/>
      <c r="F76" s="16"/>
      <c r="G76" s="16"/>
      <c r="H76" s="212"/>
      <c r="I76" s="16"/>
      <c r="J76" s="16"/>
      <c r="K76" s="273"/>
    </row>
    <row r="77" spans="1:12" ht="25.5" customHeight="1" x14ac:dyDescent="0.35">
      <c r="A77" s="14" t="s">
        <v>108</v>
      </c>
      <c r="B77" s="12" t="s">
        <v>103</v>
      </c>
      <c r="C77" s="11" t="s">
        <v>36</v>
      </c>
      <c r="D77" s="195">
        <v>200000</v>
      </c>
      <c r="E77" s="16"/>
      <c r="F77" s="16"/>
      <c r="G77" s="16" t="s">
        <v>188</v>
      </c>
      <c r="H77" s="266" t="s">
        <v>189</v>
      </c>
      <c r="I77" s="16" t="s">
        <v>195</v>
      </c>
      <c r="J77" s="16" t="s">
        <v>180</v>
      </c>
      <c r="K77" s="282" t="s">
        <v>241</v>
      </c>
      <c r="L77" s="145"/>
    </row>
    <row r="78" spans="1:12" ht="25.5" customHeight="1" x14ac:dyDescent="0.35">
      <c r="A78" s="14" t="s">
        <v>109</v>
      </c>
      <c r="B78" s="12" t="s">
        <v>103</v>
      </c>
      <c r="C78" s="11" t="s">
        <v>36</v>
      </c>
      <c r="D78" s="195">
        <v>120000</v>
      </c>
      <c r="E78" s="16"/>
      <c r="F78" s="16"/>
      <c r="G78" s="229" t="s">
        <v>188</v>
      </c>
      <c r="H78" s="267" t="s">
        <v>189</v>
      </c>
      <c r="I78" s="16" t="s">
        <v>195</v>
      </c>
      <c r="J78" s="16" t="s">
        <v>180</v>
      </c>
      <c r="K78" s="282" t="s">
        <v>241</v>
      </c>
      <c r="L78" s="145"/>
    </row>
    <row r="79" spans="1:12" ht="25.5" customHeight="1" x14ac:dyDescent="0.35">
      <c r="A79" s="14" t="s">
        <v>106</v>
      </c>
      <c r="B79" s="12" t="s">
        <v>105</v>
      </c>
      <c r="C79" s="11" t="s">
        <v>36</v>
      </c>
      <c r="D79" s="13">
        <v>15000</v>
      </c>
      <c r="E79" s="13"/>
      <c r="F79" s="16"/>
      <c r="G79" s="16" t="s">
        <v>177</v>
      </c>
      <c r="H79" s="212" t="s">
        <v>174</v>
      </c>
      <c r="I79" s="16" t="s">
        <v>175</v>
      </c>
      <c r="J79" s="16" t="s">
        <v>176</v>
      </c>
      <c r="K79" s="282" t="s">
        <v>223</v>
      </c>
      <c r="L79" s="145"/>
    </row>
    <row r="80" spans="1:12" ht="25.5" customHeight="1" x14ac:dyDescent="0.35">
      <c r="A80" s="14" t="s">
        <v>107</v>
      </c>
      <c r="B80" s="12" t="s">
        <v>105</v>
      </c>
      <c r="C80" s="11" t="s">
        <v>36</v>
      </c>
      <c r="D80" s="195">
        <v>700000</v>
      </c>
      <c r="E80" s="16"/>
      <c r="F80" s="16"/>
      <c r="G80" s="16" t="s">
        <v>179</v>
      </c>
      <c r="H80" s="212" t="s">
        <v>178</v>
      </c>
      <c r="I80" s="16" t="s">
        <v>180</v>
      </c>
      <c r="J80" s="16" t="s">
        <v>181</v>
      </c>
      <c r="K80" s="273" t="s">
        <v>235</v>
      </c>
    </row>
    <row r="81" spans="1:12" ht="34" customHeight="1" x14ac:dyDescent="0.35">
      <c r="A81" s="14" t="s">
        <v>206</v>
      </c>
      <c r="B81" s="12" t="s">
        <v>105</v>
      </c>
      <c r="C81" s="11" t="s">
        <v>36</v>
      </c>
      <c r="D81" s="195">
        <v>40000</v>
      </c>
      <c r="E81" s="16"/>
      <c r="F81" s="16"/>
      <c r="G81" s="221" t="s">
        <v>177</v>
      </c>
      <c r="H81" s="266" t="s">
        <v>189</v>
      </c>
      <c r="I81" s="16" t="s">
        <v>207</v>
      </c>
      <c r="J81" s="16" t="s">
        <v>178</v>
      </c>
      <c r="K81" s="273" t="s">
        <v>235</v>
      </c>
    </row>
    <row r="82" spans="1:12" ht="37" customHeight="1" x14ac:dyDescent="0.35">
      <c r="A82" s="14" t="s">
        <v>110</v>
      </c>
      <c r="B82" s="12" t="s">
        <v>114</v>
      </c>
      <c r="C82" s="11" t="s">
        <v>36</v>
      </c>
      <c r="D82" s="195">
        <v>500000</v>
      </c>
      <c r="E82" s="13"/>
      <c r="F82" s="16"/>
      <c r="G82" s="201" t="s">
        <v>177</v>
      </c>
      <c r="H82" s="256" t="s">
        <v>174</v>
      </c>
      <c r="I82" s="201" t="s">
        <v>175</v>
      </c>
      <c r="J82" s="201" t="s">
        <v>176</v>
      </c>
      <c r="K82" s="274" t="s">
        <v>235</v>
      </c>
      <c r="L82" s="145"/>
    </row>
    <row r="83" spans="1:12" s="99" customFormat="1" ht="38" customHeight="1" x14ac:dyDescent="0.35">
      <c r="A83" s="196" t="s">
        <v>118</v>
      </c>
      <c r="B83" s="196" t="s">
        <v>163</v>
      </c>
      <c r="C83" s="197" t="s">
        <v>36</v>
      </c>
      <c r="D83" s="198">
        <v>500000</v>
      </c>
      <c r="E83" s="198">
        <v>4500000</v>
      </c>
      <c r="F83" s="201"/>
      <c r="G83" s="201" t="s">
        <v>177</v>
      </c>
      <c r="H83" s="256" t="s">
        <v>174</v>
      </c>
      <c r="I83" s="201" t="s">
        <v>175</v>
      </c>
      <c r="J83" s="201" t="s">
        <v>176</v>
      </c>
      <c r="K83" s="282" t="s">
        <v>236</v>
      </c>
      <c r="L83" s="284" t="s">
        <v>232</v>
      </c>
    </row>
    <row r="84" spans="1:12" s="99" customFormat="1" ht="36.5" customHeight="1" x14ac:dyDescent="0.35">
      <c r="A84" s="196" t="s">
        <v>111</v>
      </c>
      <c r="B84" s="196" t="s">
        <v>163</v>
      </c>
      <c r="C84" s="197" t="s">
        <v>36</v>
      </c>
      <c r="D84" s="198">
        <v>500000</v>
      </c>
      <c r="E84" s="198">
        <v>2500000</v>
      </c>
      <c r="F84" s="201"/>
      <c r="G84" s="222" t="s">
        <v>177</v>
      </c>
      <c r="H84" s="223" t="s">
        <v>174</v>
      </c>
      <c r="I84" s="222"/>
      <c r="J84" s="222" t="s">
        <v>176</v>
      </c>
      <c r="K84" s="282" t="s">
        <v>236</v>
      </c>
      <c r="L84" s="284" t="s">
        <v>232</v>
      </c>
    </row>
    <row r="85" spans="1:12" s="35" customFormat="1" ht="27.75" hidden="1" customHeight="1" x14ac:dyDescent="0.35">
      <c r="A85" s="199" t="s">
        <v>112</v>
      </c>
      <c r="B85" s="199" t="s">
        <v>127</v>
      </c>
      <c r="C85" s="162" t="s">
        <v>36</v>
      </c>
      <c r="D85" s="200">
        <v>0</v>
      </c>
      <c r="E85" s="200">
        <v>8000000</v>
      </c>
      <c r="F85" s="222"/>
      <c r="G85" s="222"/>
      <c r="H85" s="223"/>
      <c r="I85" s="222"/>
      <c r="J85" s="222"/>
      <c r="K85" s="272"/>
      <c r="L85" s="284"/>
    </row>
    <row r="86" spans="1:12" s="35" customFormat="1" ht="31.5" customHeight="1" x14ac:dyDescent="0.35">
      <c r="A86" s="199" t="s">
        <v>117</v>
      </c>
      <c r="B86" s="199" t="s">
        <v>127</v>
      </c>
      <c r="C86" s="162" t="s">
        <v>36</v>
      </c>
      <c r="D86" s="211">
        <v>300000</v>
      </c>
      <c r="E86" s="200">
        <v>500000</v>
      </c>
      <c r="F86" s="222"/>
      <c r="G86" s="248" t="s">
        <v>196</v>
      </c>
      <c r="H86" s="268">
        <v>45202</v>
      </c>
      <c r="I86" s="150" t="s">
        <v>197</v>
      </c>
      <c r="J86" s="150" t="s">
        <v>198</v>
      </c>
      <c r="K86" s="281" t="s">
        <v>235</v>
      </c>
      <c r="L86" s="145"/>
    </row>
    <row r="87" spans="1:12" s="80" customFormat="1" x14ac:dyDescent="0.35">
      <c r="A87" s="172" t="s">
        <v>129</v>
      </c>
      <c r="B87" s="172" t="s">
        <v>128</v>
      </c>
      <c r="C87" s="153" t="s">
        <v>36</v>
      </c>
      <c r="D87" s="194">
        <v>500000</v>
      </c>
      <c r="E87" s="150"/>
      <c r="F87" s="150"/>
      <c r="G87" s="201" t="s">
        <v>196</v>
      </c>
      <c r="H87" s="268">
        <v>45202</v>
      </c>
      <c r="I87" s="201" t="s">
        <v>197</v>
      </c>
      <c r="J87" s="201" t="s">
        <v>198</v>
      </c>
      <c r="K87" s="283" t="s">
        <v>238</v>
      </c>
      <c r="L87" s="145"/>
    </row>
    <row r="88" spans="1:12" s="137" customFormat="1" ht="24.5" customHeight="1" x14ac:dyDescent="0.35">
      <c r="A88" s="196" t="s">
        <v>132</v>
      </c>
      <c r="B88" s="201" t="s">
        <v>130</v>
      </c>
      <c r="C88" s="189" t="s">
        <v>36</v>
      </c>
      <c r="D88" s="269">
        <v>500000</v>
      </c>
      <c r="E88" s="201"/>
      <c r="F88" s="201"/>
      <c r="G88" s="150" t="s">
        <v>196</v>
      </c>
      <c r="H88" s="268">
        <v>45202</v>
      </c>
      <c r="I88" s="150" t="s">
        <v>197</v>
      </c>
      <c r="J88" s="150" t="s">
        <v>198</v>
      </c>
      <c r="K88" s="281" t="s">
        <v>242</v>
      </c>
      <c r="L88" s="145"/>
    </row>
    <row r="89" spans="1:12" s="80" customFormat="1" ht="23" customHeight="1" x14ac:dyDescent="0.35">
      <c r="A89" s="172" t="s">
        <v>160</v>
      </c>
      <c r="B89" s="150" t="s">
        <v>135</v>
      </c>
      <c r="C89" s="153" t="s">
        <v>36</v>
      </c>
      <c r="D89" s="253">
        <v>300000</v>
      </c>
      <c r="E89" s="150"/>
      <c r="F89" s="150"/>
      <c r="G89" s="16" t="s">
        <v>196</v>
      </c>
      <c r="H89" s="268">
        <v>45202</v>
      </c>
      <c r="I89" s="16" t="s">
        <v>197</v>
      </c>
      <c r="J89" s="16" t="s">
        <v>198</v>
      </c>
      <c r="K89" s="273" t="s">
        <v>235</v>
      </c>
      <c r="L89" s="284"/>
    </row>
    <row r="90" spans="1:12" ht="31.5" customHeight="1" x14ac:dyDescent="0.35">
      <c r="A90" s="5" t="s">
        <v>24</v>
      </c>
      <c r="B90" s="11"/>
      <c r="C90" s="11"/>
      <c r="D90" s="178">
        <f>SUM(D31:D89)</f>
        <v>32135000</v>
      </c>
      <c r="E90" s="178">
        <f>SUM(E31:E89)</f>
        <v>56030000</v>
      </c>
      <c r="F90" s="179">
        <f>SUM(F31:F89)</f>
        <v>0</v>
      </c>
      <c r="G90"/>
      <c r="H90" s="184"/>
      <c r="I90"/>
      <c r="J90"/>
    </row>
    <row r="91" spans="1:12" x14ac:dyDescent="0.35">
      <c r="D91" s="56"/>
      <c r="G91"/>
      <c r="H91" s="184"/>
      <c r="I91"/>
      <c r="J91"/>
    </row>
    <row r="92" spans="1:12" hidden="1" x14ac:dyDescent="0.35">
      <c r="D92" s="56"/>
      <c r="G92"/>
      <c r="H92" s="184"/>
      <c r="I92"/>
      <c r="J92"/>
    </row>
    <row r="93" spans="1:12" hidden="1" x14ac:dyDescent="0.35">
      <c r="A93" s="14" t="s">
        <v>66</v>
      </c>
      <c r="B93" s="16"/>
      <c r="C93" s="175" t="s">
        <v>72</v>
      </c>
      <c r="D93" s="56">
        <v>20000000</v>
      </c>
      <c r="G93"/>
      <c r="H93" s="184"/>
      <c r="I93"/>
      <c r="J93"/>
    </row>
    <row r="94" spans="1:12" hidden="1" x14ac:dyDescent="0.35">
      <c r="A94" s="14" t="s">
        <v>67</v>
      </c>
      <c r="B94" s="16"/>
      <c r="C94" s="175" t="s">
        <v>72</v>
      </c>
      <c r="D94" s="56">
        <v>15000000</v>
      </c>
      <c r="G94"/>
      <c r="H94" s="184"/>
      <c r="I94"/>
      <c r="J94"/>
    </row>
    <row r="95" spans="1:12" hidden="1" x14ac:dyDescent="0.35">
      <c r="A95" s="14" t="s">
        <v>68</v>
      </c>
      <c r="B95" s="16"/>
      <c r="C95" s="175" t="s">
        <v>72</v>
      </c>
      <c r="D95" s="56">
        <v>20000000</v>
      </c>
      <c r="G95"/>
      <c r="H95" s="184"/>
      <c r="I95"/>
      <c r="J95"/>
    </row>
    <row r="96" spans="1:12" hidden="1" x14ac:dyDescent="0.35">
      <c r="A96" s="14" t="s">
        <v>69</v>
      </c>
      <c r="B96" s="16"/>
      <c r="C96" s="175" t="s">
        <v>72</v>
      </c>
      <c r="D96" s="56">
        <v>250000000</v>
      </c>
      <c r="E96" s="56"/>
      <c r="G96"/>
      <c r="H96" s="184"/>
      <c r="I96"/>
      <c r="J96"/>
    </row>
    <row r="97" spans="1:12" hidden="1" x14ac:dyDescent="0.35">
      <c r="A97" s="172" t="s">
        <v>165</v>
      </c>
      <c r="B97" s="150"/>
      <c r="C97" s="176" t="s">
        <v>72</v>
      </c>
      <c r="D97" s="93">
        <v>0</v>
      </c>
      <c r="G97" s="82"/>
      <c r="H97" s="185"/>
      <c r="I97" s="82"/>
      <c r="J97" s="82"/>
      <c r="K97" s="271"/>
      <c r="L97" s="145"/>
    </row>
    <row r="98" spans="1:12" s="82" customFormat="1" hidden="1" x14ac:dyDescent="0.35">
      <c r="A98" s="172" t="s">
        <v>145</v>
      </c>
      <c r="B98" s="150"/>
      <c r="C98" s="176" t="s">
        <v>116</v>
      </c>
      <c r="D98" s="93">
        <v>50000000</v>
      </c>
      <c r="G98"/>
      <c r="H98" s="184"/>
      <c r="I98"/>
      <c r="J98"/>
      <c r="K98" s="9"/>
      <c r="L98" s="284"/>
    </row>
    <row r="99" spans="1:12" hidden="1" x14ac:dyDescent="0.35">
      <c r="A99" s="14" t="s">
        <v>70</v>
      </c>
      <c r="B99" s="16"/>
      <c r="C99" s="175" t="s">
        <v>72</v>
      </c>
      <c r="D99" s="56">
        <v>210000000</v>
      </c>
      <c r="G99"/>
      <c r="H99" s="184"/>
      <c r="I99"/>
      <c r="J99"/>
    </row>
    <row r="100" spans="1:12" hidden="1" x14ac:dyDescent="0.35">
      <c r="A100" s="14" t="s">
        <v>71</v>
      </c>
      <c r="B100" s="16"/>
      <c r="C100" s="175" t="s">
        <v>72</v>
      </c>
      <c r="D100" s="56">
        <v>500000</v>
      </c>
      <c r="G100"/>
      <c r="H100" s="184"/>
      <c r="I100"/>
      <c r="J100"/>
    </row>
    <row r="101" spans="1:12" hidden="1" x14ac:dyDescent="0.35">
      <c r="A101" s="19" t="s">
        <v>73</v>
      </c>
      <c r="B101" s="19"/>
      <c r="C101" s="175" t="s">
        <v>72</v>
      </c>
      <c r="D101" s="56">
        <v>53900000</v>
      </c>
      <c r="G101"/>
      <c r="H101" s="184"/>
      <c r="I101"/>
      <c r="J101"/>
    </row>
    <row r="102" spans="1:12" ht="29.25" hidden="1" customHeight="1" x14ac:dyDescent="0.35">
      <c r="A102" s="37" t="s">
        <v>74</v>
      </c>
      <c r="B102" s="12"/>
      <c r="C102" s="175" t="s">
        <v>72</v>
      </c>
      <c r="D102" s="56">
        <v>5000000</v>
      </c>
      <c r="G102"/>
      <c r="H102" s="184"/>
      <c r="I102"/>
      <c r="J102"/>
    </row>
    <row r="103" spans="1:12" ht="22.5" hidden="1" customHeight="1" x14ac:dyDescent="0.35">
      <c r="A103" s="173" t="s">
        <v>145</v>
      </c>
      <c r="B103" s="156"/>
      <c r="C103" s="177" t="s">
        <v>72</v>
      </c>
      <c r="D103" s="180">
        <v>50000000</v>
      </c>
      <c r="E103" s="29"/>
      <c r="F103" s="29"/>
      <c r="G103"/>
      <c r="H103" s="184"/>
      <c r="I103"/>
      <c r="J103"/>
    </row>
    <row r="104" spans="1:12" hidden="1" x14ac:dyDescent="0.35">
      <c r="A104" s="5" t="s">
        <v>24</v>
      </c>
      <c r="B104" s="11"/>
      <c r="C104" s="175"/>
      <c r="D104" s="43">
        <f>SUM(D93:D103)</f>
        <v>674400000</v>
      </c>
      <c r="G104"/>
      <c r="H104" s="184"/>
      <c r="I104"/>
      <c r="J104"/>
    </row>
    <row r="105" spans="1:12" hidden="1" x14ac:dyDescent="0.35">
      <c r="D105" s="56"/>
      <c r="G105"/>
      <c r="H105" s="184"/>
      <c r="I105"/>
      <c r="J105"/>
    </row>
    <row r="106" spans="1:12" hidden="1" x14ac:dyDescent="0.35">
      <c r="D106" s="56"/>
      <c r="G106"/>
      <c r="H106" s="184"/>
      <c r="I106"/>
      <c r="J106"/>
    </row>
    <row r="107" spans="1:12" hidden="1" x14ac:dyDescent="0.35">
      <c r="A107" s="14" t="s">
        <v>75</v>
      </c>
      <c r="B107" s="14"/>
      <c r="C107" s="175" t="s">
        <v>76</v>
      </c>
      <c r="D107" s="56">
        <v>700000</v>
      </c>
      <c r="G107"/>
      <c r="H107" s="184"/>
      <c r="I107"/>
      <c r="J107"/>
    </row>
    <row r="108" spans="1:12" hidden="1" x14ac:dyDescent="0.35">
      <c r="A108" s="5" t="s">
        <v>24</v>
      </c>
      <c r="B108" s="11"/>
      <c r="C108" s="175"/>
      <c r="D108" s="43">
        <f>SUM(D107)</f>
        <v>700000</v>
      </c>
      <c r="G108"/>
      <c r="H108" s="184"/>
      <c r="I108"/>
      <c r="J108"/>
    </row>
    <row r="109" spans="1:12" hidden="1" x14ac:dyDescent="0.35">
      <c r="D109" s="56"/>
      <c r="G109"/>
      <c r="H109" s="184"/>
      <c r="I109"/>
      <c r="J109"/>
    </row>
    <row r="110" spans="1:12" hidden="1" x14ac:dyDescent="0.35">
      <c r="D110" s="56"/>
      <c r="G110"/>
      <c r="H110" s="184"/>
      <c r="I110"/>
      <c r="J110"/>
    </row>
    <row r="111" spans="1:12" ht="29" hidden="1" x14ac:dyDescent="0.35">
      <c r="A111" s="37" t="s">
        <v>78</v>
      </c>
      <c r="B111" s="12"/>
      <c r="C111" s="175" t="s">
        <v>79</v>
      </c>
      <c r="D111" s="56">
        <v>5000000</v>
      </c>
      <c r="G111"/>
      <c r="H111" s="184"/>
      <c r="I111"/>
      <c r="J111"/>
    </row>
    <row r="112" spans="1:12" hidden="1" x14ac:dyDescent="0.35">
      <c r="A112" s="5" t="s">
        <v>24</v>
      </c>
      <c r="B112" s="11"/>
      <c r="C112" s="175"/>
      <c r="D112" s="43">
        <f>SUM(D111)</f>
        <v>5000000</v>
      </c>
      <c r="G112"/>
      <c r="H112" s="184"/>
      <c r="I112"/>
      <c r="J112"/>
    </row>
    <row r="113" spans="1:10" hidden="1" x14ac:dyDescent="0.35">
      <c r="D113" s="56"/>
      <c r="G113"/>
      <c r="H113" s="184"/>
      <c r="I113"/>
      <c r="J113"/>
    </row>
    <row r="114" spans="1:10" hidden="1" x14ac:dyDescent="0.35">
      <c r="A114" s="9" t="s">
        <v>167</v>
      </c>
      <c r="D114" s="56"/>
      <c r="G114"/>
      <c r="H114" s="184"/>
      <c r="I114"/>
      <c r="J114"/>
    </row>
    <row r="115" spans="1:10" hidden="1" x14ac:dyDescent="0.35">
      <c r="A115" s="9" t="s">
        <v>166</v>
      </c>
      <c r="D115" s="56"/>
      <c r="G115"/>
      <c r="H115" s="184"/>
      <c r="I115"/>
      <c r="J115"/>
    </row>
    <row r="116" spans="1:10" hidden="1" x14ac:dyDescent="0.35">
      <c r="A116" s="9" t="s">
        <v>168</v>
      </c>
      <c r="D116" s="56"/>
      <c r="G116"/>
      <c r="H116" s="184"/>
      <c r="I116"/>
      <c r="J116"/>
    </row>
    <row r="117" spans="1:10" hidden="1" x14ac:dyDescent="0.35">
      <c r="D117" s="56"/>
      <c r="G117"/>
      <c r="H117" s="184"/>
      <c r="I117"/>
      <c r="J117"/>
    </row>
    <row r="118" spans="1:10" hidden="1" x14ac:dyDescent="0.35">
      <c r="D118" s="56"/>
      <c r="G118"/>
      <c r="H118" s="184"/>
      <c r="I118"/>
      <c r="J118"/>
    </row>
    <row r="119" spans="1:10" hidden="1" x14ac:dyDescent="0.35">
      <c r="D119" s="56"/>
      <c r="G119"/>
      <c r="H119" s="184"/>
      <c r="I119"/>
      <c r="J119"/>
    </row>
    <row r="120" spans="1:10" hidden="1" x14ac:dyDescent="0.35">
      <c r="D120" s="56"/>
      <c r="G120"/>
      <c r="H120" s="184"/>
      <c r="I120"/>
      <c r="J120"/>
    </row>
    <row r="121" spans="1:10" hidden="1" x14ac:dyDescent="0.35">
      <c r="D121" s="56"/>
      <c r="G121"/>
      <c r="H121" s="184"/>
      <c r="I121"/>
      <c r="J121"/>
    </row>
    <row r="122" spans="1:10" hidden="1" x14ac:dyDescent="0.35">
      <c r="D122" s="56"/>
      <c r="G122"/>
      <c r="H122" s="184"/>
      <c r="I122"/>
      <c r="J122"/>
    </row>
    <row r="123" spans="1:10" hidden="1" x14ac:dyDescent="0.35">
      <c r="D123" s="56"/>
      <c r="G123"/>
      <c r="H123" s="184"/>
      <c r="I123"/>
      <c r="J123"/>
    </row>
    <row r="124" spans="1:10" hidden="1" x14ac:dyDescent="0.35">
      <c r="D124" s="56"/>
      <c r="G124"/>
      <c r="H124" s="184"/>
      <c r="I124"/>
      <c r="J124"/>
    </row>
    <row r="125" spans="1:10" hidden="1" x14ac:dyDescent="0.35">
      <c r="D125" s="56"/>
      <c r="G125"/>
      <c r="H125" s="184"/>
      <c r="I125"/>
      <c r="J125"/>
    </row>
    <row r="126" spans="1:10" hidden="1" x14ac:dyDescent="0.35">
      <c r="D126" s="56"/>
      <c r="G126"/>
      <c r="H126" s="184"/>
      <c r="I126"/>
      <c r="J126"/>
    </row>
    <row r="127" spans="1:10" hidden="1" x14ac:dyDescent="0.35">
      <c r="D127" s="56"/>
      <c r="G127"/>
      <c r="H127" s="184"/>
      <c r="I127"/>
      <c r="J127"/>
    </row>
    <row r="128" spans="1:10" hidden="1" x14ac:dyDescent="0.35">
      <c r="D128" s="56"/>
      <c r="G128"/>
      <c r="H128" s="184"/>
      <c r="I128"/>
      <c r="J128"/>
    </row>
    <row r="129" spans="4:10" hidden="1" x14ac:dyDescent="0.35">
      <c r="D129" s="56"/>
      <c r="G129"/>
      <c r="H129" s="184"/>
      <c r="I129"/>
      <c r="J129"/>
    </row>
    <row r="130" spans="4:10" hidden="1" x14ac:dyDescent="0.35">
      <c r="D130" s="56"/>
      <c r="G130"/>
      <c r="H130" s="184"/>
      <c r="I130"/>
      <c r="J130"/>
    </row>
    <row r="131" spans="4:10" hidden="1" x14ac:dyDescent="0.35">
      <c r="D131" s="56"/>
      <c r="G131"/>
      <c r="H131" s="184"/>
      <c r="I131"/>
      <c r="J131"/>
    </row>
    <row r="132" spans="4:10" hidden="1" x14ac:dyDescent="0.35">
      <c r="D132" s="56"/>
      <c r="G132"/>
      <c r="H132" s="184"/>
      <c r="I132"/>
      <c r="J132"/>
    </row>
    <row r="133" spans="4:10" hidden="1" x14ac:dyDescent="0.35">
      <c r="D133" s="56"/>
      <c r="G133"/>
      <c r="H133" s="184"/>
      <c r="I133"/>
      <c r="J133"/>
    </row>
    <row r="134" spans="4:10" hidden="1" x14ac:dyDescent="0.35">
      <c r="D134" s="56"/>
      <c r="G134"/>
      <c r="H134" s="184"/>
      <c r="I134"/>
      <c r="J134"/>
    </row>
    <row r="135" spans="4:10" hidden="1" x14ac:dyDescent="0.35">
      <c r="D135" s="56"/>
      <c r="G135"/>
      <c r="H135" s="184"/>
      <c r="I135"/>
      <c r="J135"/>
    </row>
    <row r="136" spans="4:10" hidden="1" x14ac:dyDescent="0.35">
      <c r="D136" s="56"/>
      <c r="G136"/>
      <c r="H136" s="184"/>
      <c r="I136"/>
      <c r="J136"/>
    </row>
    <row r="137" spans="4:10" hidden="1" x14ac:dyDescent="0.35">
      <c r="D137" s="56"/>
      <c r="G137"/>
      <c r="H137" s="184"/>
      <c r="I137"/>
      <c r="J137"/>
    </row>
    <row r="138" spans="4:10" hidden="1" x14ac:dyDescent="0.35">
      <c r="D138" s="56"/>
      <c r="G138"/>
      <c r="H138" s="184"/>
      <c r="I138"/>
      <c r="J138"/>
    </row>
    <row r="139" spans="4:10" hidden="1" x14ac:dyDescent="0.35">
      <c r="D139" s="56"/>
      <c r="G139"/>
      <c r="H139" s="184"/>
      <c r="I139"/>
      <c r="J139"/>
    </row>
    <row r="140" spans="4:10" x14ac:dyDescent="0.35">
      <c r="D140" s="56"/>
      <c r="G140"/>
      <c r="H140" s="184"/>
      <c r="I140"/>
      <c r="J140"/>
    </row>
    <row r="141" spans="4:10" x14ac:dyDescent="0.35">
      <c r="D141" s="56"/>
      <c r="G141"/>
      <c r="H141" s="184"/>
      <c r="I141"/>
      <c r="J141"/>
    </row>
    <row r="142" spans="4:10" x14ac:dyDescent="0.35">
      <c r="D142" s="56"/>
      <c r="G142"/>
      <c r="H142" s="184"/>
      <c r="I142"/>
      <c r="J142"/>
    </row>
    <row r="143" spans="4:10" x14ac:dyDescent="0.35">
      <c r="D143" s="56"/>
      <c r="G143"/>
      <c r="H143" s="184"/>
      <c r="I143"/>
      <c r="J143"/>
    </row>
    <row r="144" spans="4:10" x14ac:dyDescent="0.35">
      <c r="D144" s="56"/>
      <c r="G144"/>
      <c r="H144" s="184"/>
      <c r="I144"/>
      <c r="J144"/>
    </row>
    <row r="145" spans="4:10" x14ac:dyDescent="0.35">
      <c r="D145" s="56"/>
      <c r="G145"/>
      <c r="H145" s="184"/>
      <c r="I145"/>
      <c r="J145"/>
    </row>
    <row r="146" spans="4:10" x14ac:dyDescent="0.35">
      <c r="D146" s="56"/>
      <c r="G146"/>
      <c r="H146" s="184"/>
      <c r="I146"/>
      <c r="J146"/>
    </row>
    <row r="147" spans="4:10" x14ac:dyDescent="0.35">
      <c r="D147" s="56"/>
      <c r="G147"/>
      <c r="H147" s="184"/>
      <c r="I147"/>
      <c r="J147"/>
    </row>
    <row r="148" spans="4:10" x14ac:dyDescent="0.35">
      <c r="D148" s="56"/>
      <c r="G148"/>
      <c r="H148" s="184"/>
      <c r="I148"/>
      <c r="J148"/>
    </row>
    <row r="149" spans="4:10" x14ac:dyDescent="0.35">
      <c r="D149" s="56"/>
      <c r="G149"/>
      <c r="H149" s="184"/>
      <c r="I149"/>
      <c r="J149"/>
    </row>
    <row r="150" spans="4:10" x14ac:dyDescent="0.35">
      <c r="D150" s="56"/>
      <c r="G150"/>
      <c r="H150" s="184"/>
      <c r="I150"/>
      <c r="J150"/>
    </row>
    <row r="151" spans="4:10" x14ac:dyDescent="0.35">
      <c r="D151" s="56"/>
      <c r="G151"/>
      <c r="H151" s="184"/>
      <c r="I151"/>
      <c r="J151"/>
    </row>
    <row r="152" spans="4:10" x14ac:dyDescent="0.35">
      <c r="D152" s="56"/>
      <c r="G152"/>
      <c r="H152" s="184"/>
      <c r="I152"/>
      <c r="J152"/>
    </row>
    <row r="153" spans="4:10" x14ac:dyDescent="0.35">
      <c r="D153" s="56"/>
      <c r="G153"/>
      <c r="H153" s="184"/>
      <c r="I153"/>
      <c r="J153"/>
    </row>
    <row r="154" spans="4:10" x14ac:dyDescent="0.35">
      <c r="D154" s="56"/>
      <c r="G154"/>
      <c r="H154" s="184"/>
      <c r="I154"/>
      <c r="J154"/>
    </row>
    <row r="155" spans="4:10" x14ac:dyDescent="0.35">
      <c r="D155" s="56"/>
      <c r="G155"/>
      <c r="H155" s="184"/>
      <c r="I155"/>
      <c r="J155"/>
    </row>
    <row r="156" spans="4:10" x14ac:dyDescent="0.35">
      <c r="D156" s="56"/>
      <c r="G156"/>
      <c r="H156" s="184"/>
      <c r="I156"/>
      <c r="J156"/>
    </row>
    <row r="157" spans="4:10" x14ac:dyDescent="0.35">
      <c r="D157" s="56"/>
      <c r="G157"/>
      <c r="H157" s="184"/>
      <c r="I157"/>
      <c r="J157"/>
    </row>
    <row r="158" spans="4:10" x14ac:dyDescent="0.35">
      <c r="D158" s="56"/>
      <c r="G158"/>
      <c r="H158" s="184"/>
      <c r="I158"/>
      <c r="J158"/>
    </row>
    <row r="159" spans="4:10" x14ac:dyDescent="0.35">
      <c r="D159" s="56"/>
      <c r="G159"/>
      <c r="H159" s="184"/>
      <c r="I159"/>
      <c r="J159"/>
    </row>
    <row r="160" spans="4:10" x14ac:dyDescent="0.35">
      <c r="D160" s="56"/>
      <c r="G160"/>
      <c r="H160" s="184"/>
      <c r="I160"/>
      <c r="J160"/>
    </row>
    <row r="161" spans="4:10" x14ac:dyDescent="0.35">
      <c r="D161" s="56"/>
      <c r="G161"/>
      <c r="H161" s="184"/>
      <c r="I161"/>
      <c r="J161"/>
    </row>
    <row r="162" spans="4:10" x14ac:dyDescent="0.35">
      <c r="D162" s="56"/>
      <c r="G162"/>
      <c r="H162" s="184"/>
      <c r="I162"/>
      <c r="J162"/>
    </row>
    <row r="163" spans="4:10" x14ac:dyDescent="0.35">
      <c r="D163" s="56"/>
      <c r="G163"/>
      <c r="H163" s="184"/>
      <c r="I163"/>
      <c r="J163"/>
    </row>
    <row r="164" spans="4:10" x14ac:dyDescent="0.35">
      <c r="D164" s="56"/>
      <c r="G164"/>
      <c r="H164" s="184"/>
      <c r="I164"/>
      <c r="J164"/>
    </row>
    <row r="165" spans="4:10" x14ac:dyDescent="0.35">
      <c r="D165" s="56"/>
      <c r="G165"/>
      <c r="H165" s="184"/>
      <c r="I165"/>
      <c r="J165"/>
    </row>
    <row r="166" spans="4:10" x14ac:dyDescent="0.35">
      <c r="D166" s="56"/>
      <c r="G166"/>
      <c r="H166" s="184"/>
      <c r="I166"/>
      <c r="J166"/>
    </row>
    <row r="167" spans="4:10" x14ac:dyDescent="0.35">
      <c r="D167" s="56"/>
      <c r="G167"/>
      <c r="H167" s="184"/>
      <c r="I167"/>
      <c r="J167"/>
    </row>
    <row r="168" spans="4:10" x14ac:dyDescent="0.35">
      <c r="D168" s="56"/>
      <c r="G168"/>
      <c r="H168" s="184"/>
      <c r="I168"/>
      <c r="J168"/>
    </row>
    <row r="169" spans="4:10" x14ac:dyDescent="0.35">
      <c r="D169" s="56"/>
      <c r="G169"/>
      <c r="H169" s="184"/>
      <c r="I169"/>
      <c r="J169"/>
    </row>
    <row r="170" spans="4:10" x14ac:dyDescent="0.35">
      <c r="D170" s="56"/>
      <c r="G170"/>
      <c r="H170" s="184"/>
      <c r="I170"/>
      <c r="J170"/>
    </row>
    <row r="171" spans="4:10" x14ac:dyDescent="0.35">
      <c r="D171" s="56"/>
      <c r="G171"/>
      <c r="H171" s="184"/>
      <c r="I171"/>
      <c r="J171"/>
    </row>
    <row r="172" spans="4:10" x14ac:dyDescent="0.35">
      <c r="D172" s="56"/>
      <c r="G172"/>
      <c r="H172" s="184"/>
      <c r="I172"/>
      <c r="J172"/>
    </row>
    <row r="173" spans="4:10" x14ac:dyDescent="0.35">
      <c r="D173" s="56"/>
      <c r="G173"/>
      <c r="H173" s="184"/>
      <c r="I173"/>
      <c r="J173"/>
    </row>
    <row r="174" spans="4:10" x14ac:dyDescent="0.35">
      <c r="D174" s="56"/>
      <c r="G174"/>
      <c r="H174" s="184"/>
      <c r="I174"/>
      <c r="J174"/>
    </row>
    <row r="175" spans="4:10" x14ac:dyDescent="0.35">
      <c r="D175" s="56"/>
      <c r="G175"/>
      <c r="H175" s="184"/>
      <c r="I175"/>
      <c r="J175"/>
    </row>
    <row r="176" spans="4:10" x14ac:dyDescent="0.35">
      <c r="D176" s="56"/>
      <c r="G176"/>
      <c r="H176" s="184"/>
      <c r="I176"/>
      <c r="J176"/>
    </row>
    <row r="177" spans="4:10" x14ac:dyDescent="0.35">
      <c r="D177" s="56"/>
      <c r="G177"/>
      <c r="H177" s="184"/>
      <c r="I177"/>
      <c r="J177"/>
    </row>
    <row r="178" spans="4:10" x14ac:dyDescent="0.35">
      <c r="D178" s="56"/>
      <c r="G178"/>
      <c r="H178" s="184"/>
      <c r="I178"/>
      <c r="J178"/>
    </row>
    <row r="179" spans="4:10" x14ac:dyDescent="0.35">
      <c r="D179" s="56"/>
      <c r="G179"/>
      <c r="H179" s="184"/>
      <c r="I179"/>
      <c r="J179"/>
    </row>
    <row r="180" spans="4:10" x14ac:dyDescent="0.35">
      <c r="D180" s="56"/>
      <c r="G180"/>
      <c r="H180" s="184"/>
      <c r="I180"/>
      <c r="J180"/>
    </row>
    <row r="181" spans="4:10" x14ac:dyDescent="0.35">
      <c r="D181" s="56"/>
      <c r="G181"/>
      <c r="H181" s="184"/>
      <c r="I181"/>
      <c r="J181"/>
    </row>
    <row r="182" spans="4:10" x14ac:dyDescent="0.35">
      <c r="D182" s="56"/>
      <c r="G182"/>
      <c r="H182" s="184"/>
      <c r="I182"/>
      <c r="J182"/>
    </row>
    <row r="183" spans="4:10" x14ac:dyDescent="0.35">
      <c r="D183" s="56"/>
      <c r="G183"/>
      <c r="H183" s="184"/>
      <c r="I183"/>
      <c r="J183"/>
    </row>
    <row r="184" spans="4:10" x14ac:dyDescent="0.35">
      <c r="D184" s="56"/>
      <c r="G184"/>
      <c r="H184" s="184"/>
      <c r="I184"/>
      <c r="J184"/>
    </row>
    <row r="185" spans="4:10" x14ac:dyDescent="0.35">
      <c r="D185" s="56"/>
      <c r="G185"/>
      <c r="H185" s="184"/>
      <c r="I185"/>
      <c r="J185"/>
    </row>
    <row r="186" spans="4:10" x14ac:dyDescent="0.35">
      <c r="D186" s="56"/>
      <c r="G186"/>
      <c r="H186" s="184"/>
      <c r="I186"/>
      <c r="J186"/>
    </row>
    <row r="187" spans="4:10" x14ac:dyDescent="0.35">
      <c r="D187" s="56"/>
      <c r="G187"/>
      <c r="H187" s="184"/>
      <c r="I187"/>
      <c r="J187"/>
    </row>
    <row r="188" spans="4:10" x14ac:dyDescent="0.35">
      <c r="D188" s="56"/>
      <c r="G188"/>
      <c r="H188" s="184"/>
      <c r="I188"/>
      <c r="J188"/>
    </row>
    <row r="189" spans="4:10" x14ac:dyDescent="0.35">
      <c r="D189" s="56"/>
      <c r="G189"/>
      <c r="H189" s="184"/>
      <c r="I189"/>
      <c r="J189"/>
    </row>
    <row r="190" spans="4:10" x14ac:dyDescent="0.35">
      <c r="D190" s="56"/>
      <c r="G190"/>
      <c r="H190" s="184"/>
      <c r="I190"/>
      <c r="J190"/>
    </row>
    <row r="191" spans="4:10" x14ac:dyDescent="0.35">
      <c r="D191" s="56"/>
      <c r="G191"/>
      <c r="H191" s="184"/>
      <c r="I191"/>
      <c r="J191"/>
    </row>
    <row r="192" spans="4:10" x14ac:dyDescent="0.35">
      <c r="D192" s="56"/>
      <c r="G192"/>
      <c r="H192" s="184"/>
      <c r="I192"/>
      <c r="J192"/>
    </row>
    <row r="193" spans="4:10" x14ac:dyDescent="0.35">
      <c r="D193" s="56"/>
      <c r="G193"/>
      <c r="H193" s="184"/>
      <c r="I193"/>
      <c r="J193"/>
    </row>
    <row r="194" spans="4:10" x14ac:dyDescent="0.35">
      <c r="D194" s="56"/>
      <c r="G194"/>
      <c r="H194" s="184"/>
      <c r="I194"/>
      <c r="J194"/>
    </row>
    <row r="195" spans="4:10" x14ac:dyDescent="0.35">
      <c r="D195" s="56"/>
      <c r="G195"/>
      <c r="H195" s="184"/>
      <c r="I195"/>
      <c r="J195"/>
    </row>
    <row r="196" spans="4:10" x14ac:dyDescent="0.35">
      <c r="D196" s="56"/>
      <c r="G196"/>
      <c r="H196" s="184"/>
      <c r="I196"/>
      <c r="J196"/>
    </row>
    <row r="197" spans="4:10" x14ac:dyDescent="0.35">
      <c r="D197" s="56"/>
      <c r="G197"/>
      <c r="H197" s="184"/>
      <c r="I197"/>
      <c r="J197"/>
    </row>
    <row r="198" spans="4:10" x14ac:dyDescent="0.35">
      <c r="D198" s="56"/>
      <c r="G198"/>
      <c r="H198" s="184"/>
      <c r="I198"/>
      <c r="J198"/>
    </row>
    <row r="199" spans="4:10" x14ac:dyDescent="0.35">
      <c r="D199" s="56"/>
      <c r="G199"/>
      <c r="H199" s="184"/>
      <c r="I199"/>
      <c r="J199"/>
    </row>
    <row r="200" spans="4:10" x14ac:dyDescent="0.35">
      <c r="D200" s="56"/>
      <c r="G200"/>
      <c r="H200" s="184"/>
      <c r="I200"/>
      <c r="J200"/>
    </row>
    <row r="201" spans="4:10" x14ac:dyDescent="0.35">
      <c r="D201" s="56"/>
      <c r="G201"/>
      <c r="H201" s="184"/>
      <c r="I201"/>
      <c r="J201"/>
    </row>
    <row r="202" spans="4:10" x14ac:dyDescent="0.35">
      <c r="D202" s="56"/>
      <c r="G202"/>
      <c r="H202" s="184"/>
      <c r="I202"/>
      <c r="J202"/>
    </row>
    <row r="203" spans="4:10" x14ac:dyDescent="0.35">
      <c r="D203" s="56"/>
      <c r="G203"/>
      <c r="H203" s="184"/>
      <c r="I203"/>
      <c r="J203"/>
    </row>
    <row r="204" spans="4:10" x14ac:dyDescent="0.35">
      <c r="D204" s="56"/>
      <c r="G204"/>
      <c r="H204" s="184"/>
      <c r="I204"/>
      <c r="J204"/>
    </row>
    <row r="205" spans="4:10" x14ac:dyDescent="0.35">
      <c r="D205" s="56"/>
      <c r="G205"/>
      <c r="H205" s="184"/>
      <c r="I205"/>
      <c r="J205"/>
    </row>
    <row r="206" spans="4:10" x14ac:dyDescent="0.35">
      <c r="D206" s="56"/>
      <c r="G206"/>
      <c r="H206" s="184"/>
      <c r="I206"/>
      <c r="J206"/>
    </row>
    <row r="207" spans="4:10" x14ac:dyDescent="0.35">
      <c r="D207" s="56"/>
      <c r="G207"/>
      <c r="H207" s="184"/>
      <c r="I207"/>
      <c r="J207"/>
    </row>
    <row r="208" spans="4:10" x14ac:dyDescent="0.35">
      <c r="D208" s="56"/>
      <c r="G208"/>
      <c r="H208" s="184"/>
      <c r="I208"/>
      <c r="J208"/>
    </row>
    <row r="209" spans="4:10" x14ac:dyDescent="0.35">
      <c r="D209" s="56"/>
      <c r="G209"/>
      <c r="H209" s="184"/>
      <c r="I209"/>
      <c r="J209"/>
    </row>
    <row r="210" spans="4:10" x14ac:dyDescent="0.35">
      <c r="D210" s="56"/>
      <c r="G210"/>
      <c r="H210" s="184"/>
      <c r="I210"/>
      <c r="J210"/>
    </row>
    <row r="211" spans="4:10" x14ac:dyDescent="0.35">
      <c r="D211" s="56"/>
      <c r="G211"/>
      <c r="H211" s="184"/>
      <c r="I211"/>
      <c r="J211"/>
    </row>
    <row r="212" spans="4:10" x14ac:dyDescent="0.35">
      <c r="D212" s="56"/>
      <c r="G212"/>
      <c r="H212" s="184"/>
      <c r="I212"/>
      <c r="J212"/>
    </row>
    <row r="213" spans="4:10" x14ac:dyDescent="0.35">
      <c r="D213" s="56"/>
      <c r="G213"/>
      <c r="H213" s="184"/>
      <c r="I213"/>
      <c r="J213"/>
    </row>
    <row r="214" spans="4:10" x14ac:dyDescent="0.35">
      <c r="D214" s="56"/>
      <c r="G214"/>
      <c r="H214" s="184"/>
      <c r="I214"/>
      <c r="J214"/>
    </row>
    <row r="215" spans="4:10" x14ac:dyDescent="0.35">
      <c r="D215" s="56"/>
      <c r="G215"/>
      <c r="H215" s="184"/>
      <c r="I215"/>
      <c r="J215"/>
    </row>
    <row r="216" spans="4:10" x14ac:dyDescent="0.35">
      <c r="D216" s="56"/>
      <c r="G216"/>
      <c r="H216" s="184"/>
      <c r="I216"/>
      <c r="J216"/>
    </row>
    <row r="217" spans="4:10" x14ac:dyDescent="0.35">
      <c r="D217" s="56"/>
      <c r="G217"/>
      <c r="H217" s="184"/>
      <c r="I217"/>
      <c r="J217"/>
    </row>
    <row r="218" spans="4:10" x14ac:dyDescent="0.35">
      <c r="D218" s="56"/>
      <c r="G218"/>
      <c r="H218" s="184"/>
      <c r="I218"/>
      <c r="J218"/>
    </row>
    <row r="219" spans="4:10" x14ac:dyDescent="0.35">
      <c r="D219" s="56"/>
      <c r="G219"/>
      <c r="H219" s="184"/>
      <c r="I219"/>
      <c r="J219"/>
    </row>
    <row r="220" spans="4:10" x14ac:dyDescent="0.35">
      <c r="D220" s="56"/>
      <c r="G220"/>
      <c r="H220" s="184"/>
      <c r="I220"/>
      <c r="J220"/>
    </row>
    <row r="221" spans="4:10" x14ac:dyDescent="0.35">
      <c r="D221" s="56"/>
      <c r="G221"/>
      <c r="H221" s="184"/>
      <c r="I221"/>
      <c r="J221"/>
    </row>
    <row r="222" spans="4:10" x14ac:dyDescent="0.35">
      <c r="D222" s="56"/>
      <c r="G222"/>
      <c r="H222" s="184"/>
      <c r="I222"/>
      <c r="J222"/>
    </row>
    <row r="223" spans="4:10" x14ac:dyDescent="0.35">
      <c r="D223" s="56"/>
      <c r="G223"/>
      <c r="H223" s="184"/>
      <c r="I223"/>
      <c r="J223"/>
    </row>
    <row r="224" spans="4:10" x14ac:dyDescent="0.35">
      <c r="D224" s="56"/>
      <c r="G224"/>
      <c r="H224" s="184"/>
      <c r="I224"/>
      <c r="J224"/>
    </row>
    <row r="225" spans="4:10" x14ac:dyDescent="0.35">
      <c r="D225" s="56"/>
      <c r="G225"/>
      <c r="H225" s="184"/>
      <c r="I225"/>
      <c r="J225"/>
    </row>
    <row r="226" spans="4:10" x14ac:dyDescent="0.35">
      <c r="D226" s="56"/>
      <c r="G226"/>
      <c r="H226" s="184"/>
      <c r="I226"/>
      <c r="J226"/>
    </row>
    <row r="227" spans="4:10" x14ac:dyDescent="0.35">
      <c r="D227" s="56"/>
      <c r="G227"/>
      <c r="H227" s="184"/>
      <c r="I227"/>
      <c r="J227"/>
    </row>
    <row r="228" spans="4:10" x14ac:dyDescent="0.35">
      <c r="D228" s="56"/>
      <c r="G228"/>
      <c r="H228" s="184"/>
      <c r="I228"/>
      <c r="J228"/>
    </row>
    <row r="229" spans="4:10" x14ac:dyDescent="0.35">
      <c r="D229" s="56"/>
      <c r="G229"/>
      <c r="H229" s="184"/>
      <c r="I229"/>
      <c r="J229"/>
    </row>
    <row r="230" spans="4:10" x14ac:dyDescent="0.35">
      <c r="D230" s="56"/>
      <c r="G230"/>
      <c r="H230" s="184"/>
      <c r="I230"/>
      <c r="J230"/>
    </row>
    <row r="231" spans="4:10" x14ac:dyDescent="0.35">
      <c r="D231" s="56"/>
      <c r="G231"/>
      <c r="H231" s="184"/>
      <c r="I231"/>
      <c r="J231"/>
    </row>
    <row r="232" spans="4:10" x14ac:dyDescent="0.35">
      <c r="D232" s="56"/>
      <c r="G232"/>
      <c r="H232" s="184"/>
      <c r="I232"/>
      <c r="J232"/>
    </row>
    <row r="233" spans="4:10" x14ac:dyDescent="0.35">
      <c r="D233" s="56"/>
      <c r="G233"/>
      <c r="H233" s="184"/>
      <c r="I233"/>
      <c r="J233"/>
    </row>
    <row r="234" spans="4:10" x14ac:dyDescent="0.35">
      <c r="D234" s="56"/>
      <c r="G234"/>
      <c r="H234" s="184"/>
      <c r="I234"/>
      <c r="J234"/>
    </row>
    <row r="235" spans="4:10" x14ac:dyDescent="0.35">
      <c r="D235" s="56"/>
      <c r="G235"/>
      <c r="H235" s="184"/>
      <c r="I235"/>
      <c r="J235"/>
    </row>
    <row r="236" spans="4:10" x14ac:dyDescent="0.35">
      <c r="D236" s="56"/>
      <c r="G236"/>
      <c r="H236" s="184"/>
      <c r="I236"/>
      <c r="J236"/>
    </row>
    <row r="237" spans="4:10" x14ac:dyDescent="0.35">
      <c r="D237" s="56"/>
      <c r="G237"/>
      <c r="H237" s="184"/>
      <c r="I237"/>
      <c r="J237"/>
    </row>
    <row r="238" spans="4:10" x14ac:dyDescent="0.35">
      <c r="D238" s="56"/>
      <c r="G238"/>
      <c r="H238" s="184"/>
      <c r="I238"/>
      <c r="J238"/>
    </row>
    <row r="239" spans="4:10" x14ac:dyDescent="0.35">
      <c r="D239" s="56"/>
      <c r="G239"/>
      <c r="H239" s="184"/>
      <c r="I239"/>
      <c r="J239"/>
    </row>
    <row r="240" spans="4:10" x14ac:dyDescent="0.35">
      <c r="D240" s="56"/>
      <c r="G240"/>
      <c r="H240" s="184"/>
      <c r="I240"/>
      <c r="J240"/>
    </row>
    <row r="241" spans="4:10" x14ac:dyDescent="0.35">
      <c r="D241" s="56"/>
      <c r="G241"/>
      <c r="H241" s="184"/>
      <c r="I241"/>
      <c r="J241"/>
    </row>
    <row r="242" spans="4:10" x14ac:dyDescent="0.35">
      <c r="D242" s="56"/>
      <c r="G242"/>
      <c r="H242" s="184"/>
      <c r="I242"/>
      <c r="J242"/>
    </row>
    <row r="243" spans="4:10" x14ac:dyDescent="0.35">
      <c r="D243" s="56"/>
      <c r="G243"/>
      <c r="H243" s="184"/>
      <c r="I243"/>
      <c r="J243"/>
    </row>
    <row r="244" spans="4:10" x14ac:dyDescent="0.35">
      <c r="D244" s="56"/>
      <c r="G244"/>
      <c r="H244" s="184"/>
      <c r="I244"/>
      <c r="J244"/>
    </row>
    <row r="245" spans="4:10" x14ac:dyDescent="0.35">
      <c r="D245" s="56"/>
      <c r="G245"/>
      <c r="H245" s="184"/>
      <c r="I245"/>
      <c r="J245"/>
    </row>
    <row r="246" spans="4:10" x14ac:dyDescent="0.35">
      <c r="D246" s="56"/>
      <c r="G246"/>
      <c r="H246" s="184"/>
      <c r="I246"/>
      <c r="J246"/>
    </row>
    <row r="247" spans="4:10" x14ac:dyDescent="0.35">
      <c r="D247" s="56"/>
      <c r="G247"/>
      <c r="H247" s="184"/>
      <c r="I247"/>
      <c r="J247"/>
    </row>
    <row r="248" spans="4:10" x14ac:dyDescent="0.35">
      <c r="D248" s="56"/>
      <c r="G248"/>
      <c r="H248" s="184"/>
      <c r="I248"/>
      <c r="J248"/>
    </row>
    <row r="249" spans="4:10" x14ac:dyDescent="0.35">
      <c r="D249" s="56"/>
      <c r="G249"/>
      <c r="H249" s="184"/>
      <c r="I249"/>
      <c r="J249"/>
    </row>
    <row r="250" spans="4:10" x14ac:dyDescent="0.35">
      <c r="D250" s="56"/>
      <c r="G250"/>
      <c r="H250" s="184"/>
      <c r="I250"/>
      <c r="J250"/>
    </row>
    <row r="251" spans="4:10" x14ac:dyDescent="0.35">
      <c r="D251" s="56"/>
      <c r="G251"/>
      <c r="H251" s="184"/>
      <c r="I251"/>
      <c r="J251"/>
    </row>
    <row r="252" spans="4:10" x14ac:dyDescent="0.35">
      <c r="D252" s="56"/>
      <c r="G252"/>
      <c r="H252" s="184"/>
      <c r="I252"/>
      <c r="J252"/>
    </row>
    <row r="253" spans="4:10" x14ac:dyDescent="0.35">
      <c r="D253" s="56"/>
      <c r="G253"/>
      <c r="H253" s="184"/>
      <c r="I253"/>
      <c r="J253"/>
    </row>
    <row r="254" spans="4:10" x14ac:dyDescent="0.35">
      <c r="D254" s="56"/>
      <c r="G254"/>
      <c r="H254" s="184"/>
      <c r="I254"/>
      <c r="J254"/>
    </row>
    <row r="255" spans="4:10" x14ac:dyDescent="0.35">
      <c r="D255" s="56"/>
      <c r="G255"/>
      <c r="H255" s="184"/>
      <c r="I255"/>
      <c r="J255"/>
    </row>
    <row r="256" spans="4:10" x14ac:dyDescent="0.35">
      <c r="D256" s="56"/>
      <c r="G256"/>
      <c r="H256" s="184"/>
      <c r="I256"/>
      <c r="J256"/>
    </row>
    <row r="257" spans="4:10" x14ac:dyDescent="0.35">
      <c r="D257" s="56"/>
      <c r="G257"/>
      <c r="H257" s="184"/>
      <c r="I257"/>
      <c r="J257"/>
    </row>
    <row r="258" spans="4:10" x14ac:dyDescent="0.35">
      <c r="D258" s="56"/>
      <c r="G258"/>
      <c r="H258" s="184"/>
      <c r="I258"/>
      <c r="J258"/>
    </row>
    <row r="259" spans="4:10" x14ac:dyDescent="0.35">
      <c r="D259" s="56"/>
      <c r="G259"/>
      <c r="H259" s="184"/>
      <c r="I259"/>
      <c r="J259"/>
    </row>
    <row r="260" spans="4:10" x14ac:dyDescent="0.35">
      <c r="D260" s="56"/>
      <c r="G260"/>
      <c r="H260" s="184"/>
      <c r="I260"/>
      <c r="J260"/>
    </row>
    <row r="261" spans="4:10" x14ac:dyDescent="0.35">
      <c r="D261" s="56"/>
      <c r="G261"/>
      <c r="H261" s="184"/>
      <c r="I261"/>
      <c r="J261"/>
    </row>
    <row r="262" spans="4:10" x14ac:dyDescent="0.35">
      <c r="D262" s="56"/>
      <c r="G262"/>
      <c r="H262" s="184"/>
      <c r="I262"/>
      <c r="J262"/>
    </row>
    <row r="263" spans="4:10" x14ac:dyDescent="0.35">
      <c r="D263" s="56"/>
      <c r="G263"/>
      <c r="H263" s="184"/>
      <c r="I263"/>
      <c r="J263"/>
    </row>
    <row r="264" spans="4:10" x14ac:dyDescent="0.35">
      <c r="D264" s="56"/>
      <c r="G264"/>
      <c r="H264" s="184"/>
      <c r="I264"/>
      <c r="J264"/>
    </row>
    <row r="265" spans="4:10" x14ac:dyDescent="0.35">
      <c r="D265" s="56"/>
      <c r="G265"/>
      <c r="H265" s="184"/>
      <c r="I265"/>
      <c r="J265"/>
    </row>
    <row r="266" spans="4:10" x14ac:dyDescent="0.35">
      <c r="D266" s="56"/>
      <c r="G266"/>
      <c r="H266" s="184"/>
      <c r="I266"/>
      <c r="J266"/>
    </row>
    <row r="267" spans="4:10" x14ac:dyDescent="0.35">
      <c r="D267" s="56"/>
      <c r="G267"/>
      <c r="H267" s="184"/>
      <c r="I267"/>
      <c r="J267"/>
    </row>
    <row r="268" spans="4:10" x14ac:dyDescent="0.35">
      <c r="D268" s="56"/>
      <c r="G268"/>
      <c r="H268" s="184"/>
      <c r="I268"/>
      <c r="J268"/>
    </row>
    <row r="269" spans="4:10" x14ac:dyDescent="0.35">
      <c r="D269" s="56"/>
      <c r="G269"/>
      <c r="H269" s="184"/>
      <c r="I269"/>
      <c r="J269"/>
    </row>
    <row r="270" spans="4:10" x14ac:dyDescent="0.35">
      <c r="D270" s="56"/>
      <c r="G270"/>
      <c r="H270" s="184"/>
      <c r="I270"/>
      <c r="J270"/>
    </row>
    <row r="271" spans="4:10" x14ac:dyDescent="0.35">
      <c r="D271" s="56"/>
      <c r="G271"/>
      <c r="H271" s="184"/>
      <c r="I271"/>
      <c r="J271"/>
    </row>
    <row r="272" spans="4:10" x14ac:dyDescent="0.35">
      <c r="D272" s="56"/>
      <c r="G272"/>
      <c r="H272" s="184"/>
      <c r="I272"/>
      <c r="J272"/>
    </row>
    <row r="273" spans="4:10" x14ac:dyDescent="0.35">
      <c r="D273" s="56"/>
      <c r="G273"/>
      <c r="H273" s="184"/>
      <c r="I273"/>
      <c r="J273"/>
    </row>
    <row r="274" spans="4:10" x14ac:dyDescent="0.35">
      <c r="D274" s="56"/>
      <c r="G274"/>
      <c r="H274" s="184"/>
      <c r="I274"/>
      <c r="J274"/>
    </row>
    <row r="275" spans="4:10" x14ac:dyDescent="0.35">
      <c r="D275" s="56"/>
      <c r="G275"/>
      <c r="H275" s="184"/>
      <c r="I275"/>
      <c r="J275"/>
    </row>
    <row r="276" spans="4:10" x14ac:dyDescent="0.35">
      <c r="D276" s="56"/>
      <c r="G276"/>
      <c r="H276" s="184"/>
      <c r="I276"/>
      <c r="J276"/>
    </row>
    <row r="277" spans="4:10" x14ac:dyDescent="0.35">
      <c r="D277" s="56"/>
      <c r="G277"/>
      <c r="H277" s="184"/>
      <c r="I277"/>
      <c r="J277"/>
    </row>
    <row r="278" spans="4:10" x14ac:dyDescent="0.35">
      <c r="D278" s="56"/>
      <c r="G278"/>
      <c r="H278" s="184"/>
      <c r="I278"/>
      <c r="J278"/>
    </row>
    <row r="279" spans="4:10" x14ac:dyDescent="0.35">
      <c r="D279" s="56"/>
      <c r="G279"/>
      <c r="H279" s="184"/>
      <c r="I279"/>
      <c r="J279"/>
    </row>
    <row r="280" spans="4:10" x14ac:dyDescent="0.35">
      <c r="D280" s="56"/>
      <c r="G280"/>
      <c r="H280" s="184"/>
      <c r="I280"/>
      <c r="J280"/>
    </row>
    <row r="281" spans="4:10" x14ac:dyDescent="0.35">
      <c r="D281" s="56"/>
      <c r="G281"/>
      <c r="H281" s="184"/>
      <c r="I281"/>
      <c r="J281"/>
    </row>
    <row r="282" spans="4:10" x14ac:dyDescent="0.35">
      <c r="D282" s="56"/>
      <c r="G282"/>
      <c r="H282" s="184"/>
      <c r="I282"/>
      <c r="J282"/>
    </row>
    <row r="283" spans="4:10" x14ac:dyDescent="0.35">
      <c r="D283" s="56"/>
      <c r="G283"/>
      <c r="H283" s="184"/>
      <c r="I283"/>
      <c r="J283"/>
    </row>
    <row r="284" spans="4:10" x14ac:dyDescent="0.35">
      <c r="D284" s="56"/>
      <c r="G284"/>
      <c r="H284" s="184"/>
      <c r="I284"/>
      <c r="J284"/>
    </row>
    <row r="285" spans="4:10" x14ac:dyDescent="0.35">
      <c r="D285" s="56"/>
      <c r="G285"/>
      <c r="H285" s="184"/>
      <c r="I285"/>
      <c r="J285"/>
    </row>
    <row r="286" spans="4:10" x14ac:dyDescent="0.35">
      <c r="D286" s="56"/>
      <c r="G286"/>
      <c r="H286" s="184"/>
      <c r="I286"/>
      <c r="J286"/>
    </row>
    <row r="287" spans="4:10" x14ac:dyDescent="0.35">
      <c r="D287" s="56"/>
      <c r="G287"/>
      <c r="H287" s="184"/>
      <c r="I287"/>
      <c r="J287"/>
    </row>
    <row r="288" spans="4:10" x14ac:dyDescent="0.35">
      <c r="D288" s="56"/>
      <c r="G288"/>
      <c r="H288" s="184"/>
      <c r="I288"/>
      <c r="J288"/>
    </row>
    <row r="289" spans="4:10" x14ac:dyDescent="0.35">
      <c r="D289" s="56"/>
      <c r="G289"/>
      <c r="H289" s="184"/>
      <c r="I289"/>
      <c r="J289"/>
    </row>
    <row r="290" spans="4:10" x14ac:dyDescent="0.35">
      <c r="D290" s="56"/>
      <c r="G290"/>
      <c r="H290" s="184"/>
      <c r="I290"/>
      <c r="J290"/>
    </row>
    <row r="291" spans="4:10" x14ac:dyDescent="0.35">
      <c r="D291" s="56"/>
      <c r="G291"/>
      <c r="H291" s="184"/>
      <c r="I291"/>
      <c r="J291"/>
    </row>
    <row r="292" spans="4:10" x14ac:dyDescent="0.35">
      <c r="D292" s="56"/>
      <c r="G292"/>
      <c r="H292" s="184"/>
      <c r="I292"/>
      <c r="J292"/>
    </row>
    <row r="293" spans="4:10" x14ac:dyDescent="0.35">
      <c r="D293" s="56"/>
      <c r="G293"/>
      <c r="H293" s="184"/>
      <c r="I293"/>
      <c r="J293"/>
    </row>
    <row r="294" spans="4:10" x14ac:dyDescent="0.35">
      <c r="D294" s="56"/>
      <c r="G294"/>
      <c r="H294" s="184"/>
      <c r="I294"/>
      <c r="J294"/>
    </row>
    <row r="295" spans="4:10" x14ac:dyDescent="0.35">
      <c r="D295" s="56"/>
      <c r="G295"/>
      <c r="H295" s="184"/>
      <c r="I295"/>
      <c r="J295"/>
    </row>
    <row r="296" spans="4:10" x14ac:dyDescent="0.35">
      <c r="D296" s="56"/>
      <c r="G296"/>
      <c r="H296" s="184"/>
      <c r="I296"/>
      <c r="J296"/>
    </row>
    <row r="297" spans="4:10" x14ac:dyDescent="0.35">
      <c r="D297" s="56"/>
      <c r="G297"/>
      <c r="H297" s="184"/>
      <c r="I297"/>
      <c r="J297"/>
    </row>
    <row r="298" spans="4:10" x14ac:dyDescent="0.35">
      <c r="D298" s="56"/>
      <c r="G298"/>
      <c r="H298" s="184"/>
      <c r="I298"/>
      <c r="J298"/>
    </row>
    <row r="299" spans="4:10" x14ac:dyDescent="0.35">
      <c r="D299" s="56"/>
      <c r="G299"/>
      <c r="H299" s="184"/>
      <c r="I299"/>
      <c r="J299"/>
    </row>
    <row r="300" spans="4:10" x14ac:dyDescent="0.35">
      <c r="D300" s="56"/>
      <c r="G300"/>
      <c r="H300" s="184"/>
      <c r="I300"/>
      <c r="J300"/>
    </row>
    <row r="301" spans="4:10" x14ac:dyDescent="0.35">
      <c r="D301" s="56"/>
      <c r="G301"/>
      <c r="H301" s="184"/>
      <c r="I301"/>
      <c r="J301"/>
    </row>
    <row r="302" spans="4:10" x14ac:dyDescent="0.35">
      <c r="D302" s="56"/>
      <c r="G302"/>
      <c r="H302" s="184"/>
      <c r="I302"/>
      <c r="J302"/>
    </row>
    <row r="303" spans="4:10" x14ac:dyDescent="0.35">
      <c r="D303" s="56"/>
      <c r="G303"/>
      <c r="H303" s="184"/>
      <c r="I303"/>
      <c r="J303"/>
    </row>
    <row r="304" spans="4:10" x14ac:dyDescent="0.35">
      <c r="D304" s="56"/>
      <c r="G304"/>
      <c r="H304" s="184"/>
      <c r="I304"/>
      <c r="J304"/>
    </row>
    <row r="305" spans="4:10" x14ac:dyDescent="0.35">
      <c r="D305" s="56"/>
      <c r="G305"/>
      <c r="H305" s="184"/>
      <c r="I305"/>
      <c r="J305"/>
    </row>
    <row r="306" spans="4:10" x14ac:dyDescent="0.35">
      <c r="D306" s="56"/>
      <c r="G306"/>
      <c r="H306" s="184"/>
      <c r="I306"/>
      <c r="J306"/>
    </row>
    <row r="307" spans="4:10" x14ac:dyDescent="0.35">
      <c r="D307" s="56"/>
      <c r="G307"/>
      <c r="H307" s="184"/>
      <c r="I307"/>
      <c r="J307"/>
    </row>
    <row r="308" spans="4:10" x14ac:dyDescent="0.35">
      <c r="D308" s="56"/>
      <c r="G308"/>
      <c r="H308" s="184"/>
      <c r="I308"/>
      <c r="J308"/>
    </row>
    <row r="309" spans="4:10" x14ac:dyDescent="0.35">
      <c r="D309" s="56"/>
      <c r="G309"/>
      <c r="H309" s="184"/>
      <c r="I309"/>
      <c r="J309"/>
    </row>
    <row r="310" spans="4:10" x14ac:dyDescent="0.35">
      <c r="D310" s="56"/>
      <c r="G310"/>
      <c r="H310" s="184"/>
      <c r="I310"/>
      <c r="J310"/>
    </row>
    <row r="311" spans="4:10" x14ac:dyDescent="0.35">
      <c r="D311" s="56"/>
      <c r="G311"/>
      <c r="H311" s="184"/>
      <c r="I311"/>
      <c r="J311"/>
    </row>
    <row r="312" spans="4:10" x14ac:dyDescent="0.35">
      <c r="D312" s="56"/>
      <c r="G312"/>
      <c r="H312" s="184"/>
      <c r="I312"/>
      <c r="J312"/>
    </row>
    <row r="313" spans="4:10" x14ac:dyDescent="0.35">
      <c r="D313" s="56"/>
      <c r="G313"/>
      <c r="H313" s="184"/>
      <c r="I313"/>
      <c r="J313"/>
    </row>
    <row r="314" spans="4:10" x14ac:dyDescent="0.35">
      <c r="D314" s="56"/>
      <c r="G314"/>
      <c r="H314" s="184"/>
      <c r="I314"/>
      <c r="J314"/>
    </row>
    <row r="315" spans="4:10" x14ac:dyDescent="0.35">
      <c r="D315" s="56"/>
      <c r="G315"/>
      <c r="H315" s="184"/>
      <c r="I315"/>
      <c r="J315"/>
    </row>
    <row r="316" spans="4:10" x14ac:dyDescent="0.35">
      <c r="D316" s="56"/>
      <c r="G316"/>
      <c r="H316" s="184"/>
      <c r="I316"/>
      <c r="J316"/>
    </row>
    <row r="317" spans="4:10" x14ac:dyDescent="0.35">
      <c r="D317" s="56"/>
      <c r="G317"/>
      <c r="H317" s="184"/>
      <c r="I317"/>
      <c r="J317"/>
    </row>
    <row r="318" spans="4:10" x14ac:dyDescent="0.35">
      <c r="D318" s="56"/>
      <c r="G318"/>
      <c r="H318" s="184"/>
      <c r="I318"/>
      <c r="J318"/>
    </row>
    <row r="319" spans="4:10" x14ac:dyDescent="0.35">
      <c r="D319" s="56"/>
      <c r="G319"/>
      <c r="H319" s="184"/>
      <c r="I319"/>
      <c r="J319"/>
    </row>
    <row r="320" spans="4:10" x14ac:dyDescent="0.35">
      <c r="D320" s="56"/>
      <c r="G320"/>
      <c r="H320" s="184"/>
      <c r="I320"/>
      <c r="J320"/>
    </row>
    <row r="321" spans="4:10" x14ac:dyDescent="0.35">
      <c r="D321" s="56"/>
      <c r="G321"/>
      <c r="H321" s="184"/>
      <c r="I321"/>
      <c r="J321"/>
    </row>
    <row r="322" spans="4:10" x14ac:dyDescent="0.35">
      <c r="D322" s="56"/>
      <c r="G322"/>
      <c r="H322" s="184"/>
      <c r="I322"/>
      <c r="J322"/>
    </row>
    <row r="323" spans="4:10" x14ac:dyDescent="0.35">
      <c r="D323" s="56"/>
      <c r="G323"/>
      <c r="H323" s="184"/>
      <c r="I323"/>
      <c r="J323"/>
    </row>
    <row r="324" spans="4:10" x14ac:dyDescent="0.35">
      <c r="D324" s="56"/>
      <c r="G324"/>
      <c r="H324" s="184"/>
      <c r="I324"/>
      <c r="J324"/>
    </row>
    <row r="325" spans="4:10" x14ac:dyDescent="0.35">
      <c r="D325" s="56"/>
      <c r="G325"/>
      <c r="H325" s="184"/>
      <c r="I325"/>
      <c r="J325"/>
    </row>
    <row r="326" spans="4:10" x14ac:dyDescent="0.35">
      <c r="D326" s="56"/>
      <c r="G326"/>
      <c r="H326" s="184"/>
      <c r="I326"/>
      <c r="J326"/>
    </row>
    <row r="327" spans="4:10" x14ac:dyDescent="0.35">
      <c r="D327" s="56"/>
      <c r="G327"/>
      <c r="H327" s="184"/>
      <c r="I327"/>
      <c r="J327"/>
    </row>
    <row r="328" spans="4:10" x14ac:dyDescent="0.35">
      <c r="D328" s="56"/>
      <c r="G328"/>
      <c r="H328" s="184"/>
      <c r="I328"/>
      <c r="J328"/>
    </row>
    <row r="329" spans="4:10" x14ac:dyDescent="0.35">
      <c r="D329" s="56"/>
      <c r="G329"/>
      <c r="H329" s="184"/>
      <c r="I329"/>
      <c r="J329"/>
    </row>
    <row r="330" spans="4:10" x14ac:dyDescent="0.35">
      <c r="D330" s="56"/>
      <c r="G330"/>
      <c r="H330" s="184"/>
      <c r="I330"/>
      <c r="J330"/>
    </row>
    <row r="331" spans="4:10" x14ac:dyDescent="0.35">
      <c r="D331" s="56"/>
      <c r="G331"/>
      <c r="H331" s="184"/>
      <c r="I331"/>
      <c r="J331"/>
    </row>
    <row r="332" spans="4:10" x14ac:dyDescent="0.35">
      <c r="D332" s="56"/>
      <c r="G332"/>
      <c r="H332" s="184"/>
      <c r="I332"/>
      <c r="J332"/>
    </row>
    <row r="333" spans="4:10" x14ac:dyDescent="0.35">
      <c r="D333" s="56"/>
      <c r="G333"/>
      <c r="H333" s="184"/>
      <c r="I333"/>
      <c r="J333"/>
    </row>
    <row r="334" spans="4:10" x14ac:dyDescent="0.35">
      <c r="D334" s="56"/>
      <c r="G334"/>
      <c r="H334" s="184"/>
      <c r="I334"/>
      <c r="J334"/>
    </row>
    <row r="335" spans="4:10" x14ac:dyDescent="0.35">
      <c r="D335" s="56"/>
      <c r="G335"/>
      <c r="H335" s="184"/>
      <c r="I335"/>
      <c r="J335"/>
    </row>
    <row r="336" spans="4:10" x14ac:dyDescent="0.35">
      <c r="D336" s="56"/>
      <c r="G336"/>
      <c r="H336" s="184"/>
      <c r="I336"/>
      <c r="J336"/>
    </row>
    <row r="337" spans="4:10" x14ac:dyDescent="0.35">
      <c r="D337" s="56"/>
      <c r="G337"/>
      <c r="H337" s="184"/>
      <c r="I337"/>
      <c r="J337"/>
    </row>
    <row r="338" spans="4:10" x14ac:dyDescent="0.35">
      <c r="D338" s="56"/>
      <c r="G338"/>
      <c r="H338" s="184"/>
      <c r="I338"/>
      <c r="J338"/>
    </row>
    <row r="339" spans="4:10" x14ac:dyDescent="0.35">
      <c r="D339" s="56"/>
      <c r="G339"/>
      <c r="H339" s="184"/>
      <c r="I339"/>
      <c r="J339"/>
    </row>
    <row r="340" spans="4:10" x14ac:dyDescent="0.35">
      <c r="D340" s="56"/>
      <c r="G340"/>
      <c r="H340" s="184"/>
      <c r="I340"/>
      <c r="J340"/>
    </row>
    <row r="341" spans="4:10" x14ac:dyDescent="0.35">
      <c r="D341" s="56"/>
      <c r="G341"/>
      <c r="H341" s="184"/>
      <c r="I341"/>
      <c r="J341"/>
    </row>
    <row r="342" spans="4:10" x14ac:dyDescent="0.35">
      <c r="D342" s="56"/>
      <c r="G342"/>
      <c r="H342" s="184"/>
      <c r="I342"/>
      <c r="J342"/>
    </row>
    <row r="343" spans="4:10" x14ac:dyDescent="0.35">
      <c r="D343" s="56"/>
      <c r="G343"/>
      <c r="H343" s="184"/>
      <c r="I343"/>
      <c r="J343"/>
    </row>
    <row r="344" spans="4:10" x14ac:dyDescent="0.35">
      <c r="D344" s="56"/>
      <c r="G344"/>
      <c r="H344" s="184"/>
      <c r="I344"/>
      <c r="J344"/>
    </row>
    <row r="345" spans="4:10" x14ac:dyDescent="0.35">
      <c r="D345" s="56"/>
      <c r="G345"/>
      <c r="H345" s="184"/>
      <c r="I345"/>
      <c r="J345"/>
    </row>
  </sheetData>
  <mergeCells count="1">
    <mergeCell ref="A1:J1"/>
  </mergeCells>
  <pageMargins left="0.7" right="0.7" top="0.75" bottom="0.75" header="0.3" footer="0.3"/>
  <pageSetup paperSize="9" scale="83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CF95-8FB8-4BB9-9D11-68CF7C16D620}">
  <dimension ref="A1:G16"/>
  <sheetViews>
    <sheetView workbookViewId="0">
      <selection activeCell="D14" sqref="D14"/>
    </sheetView>
  </sheetViews>
  <sheetFormatPr defaultRowHeight="14.5" x14ac:dyDescent="0.35"/>
  <cols>
    <col min="1" max="1" width="28.26953125" customWidth="1"/>
    <col min="2" max="3" width="15" bestFit="1" customWidth="1"/>
    <col min="4" max="4" width="18.1796875" customWidth="1"/>
    <col min="5" max="5" width="13.81640625" hidden="1" customWidth="1"/>
  </cols>
  <sheetData>
    <row r="1" spans="1:7" x14ac:dyDescent="0.35">
      <c r="A1" s="10" t="s">
        <v>361</v>
      </c>
    </row>
    <row r="3" spans="1:7" ht="24.75" customHeight="1" x14ac:dyDescent="0.35">
      <c r="A3" s="48" t="s">
        <v>355</v>
      </c>
      <c r="B3" s="48" t="s">
        <v>3</v>
      </c>
      <c r="C3" s="48" t="s">
        <v>4</v>
      </c>
      <c r="D3" s="48" t="s">
        <v>246</v>
      </c>
      <c r="E3" s="48" t="s">
        <v>362</v>
      </c>
    </row>
    <row r="4" spans="1:7" x14ac:dyDescent="0.35">
      <c r="A4" s="107" t="s">
        <v>356</v>
      </c>
      <c r="B4" s="460">
        <v>226374000</v>
      </c>
      <c r="C4" s="460">
        <v>251551000</v>
      </c>
      <c r="D4" s="460">
        <v>273787000</v>
      </c>
      <c r="E4" s="461">
        <f>SUM(B4:D4)</f>
        <v>751712000</v>
      </c>
    </row>
    <row r="5" spans="1:7" x14ac:dyDescent="0.35">
      <c r="A5" s="34" t="s">
        <v>363</v>
      </c>
      <c r="B5" s="462">
        <v>2586000</v>
      </c>
      <c r="C5" s="462">
        <v>2699300</v>
      </c>
      <c r="D5" s="462">
        <v>2817400</v>
      </c>
      <c r="E5" s="461">
        <f t="shared" ref="E5:E14" si="0">SUM(B5:D5)</f>
        <v>8102700</v>
      </c>
    </row>
    <row r="6" spans="1:7" x14ac:dyDescent="0.35">
      <c r="A6" s="34" t="s">
        <v>6</v>
      </c>
      <c r="B6" s="462">
        <v>1700000</v>
      </c>
      <c r="C6" s="462">
        <v>1700000</v>
      </c>
      <c r="D6" s="462">
        <v>1900000</v>
      </c>
      <c r="E6" s="461">
        <f t="shared" si="0"/>
        <v>5300000</v>
      </c>
    </row>
    <row r="7" spans="1:7" x14ac:dyDescent="0.35">
      <c r="A7" s="77" t="s">
        <v>7</v>
      </c>
      <c r="B7" s="463">
        <v>1035000</v>
      </c>
      <c r="C7" s="77"/>
      <c r="D7" s="77"/>
      <c r="E7" s="461">
        <f t="shared" si="0"/>
        <v>1035000</v>
      </c>
    </row>
    <row r="8" spans="1:7" x14ac:dyDescent="0.35">
      <c r="A8" s="48" t="s">
        <v>357</v>
      </c>
      <c r="B8" s="436">
        <f>SUM(B4:B7)</f>
        <v>231695000</v>
      </c>
      <c r="C8" s="436">
        <f t="shared" ref="C8:D8" si="1">SUM(C4:C7)</f>
        <v>255950300</v>
      </c>
      <c r="D8" s="436">
        <f t="shared" si="1"/>
        <v>278504400</v>
      </c>
      <c r="E8" s="436">
        <f t="shared" ref="E8" si="2">SUM(E4:E6)</f>
        <v>765114700</v>
      </c>
    </row>
    <row r="9" spans="1:7" x14ac:dyDescent="0.35">
      <c r="A9" s="107" t="s">
        <v>8</v>
      </c>
      <c r="B9" s="460">
        <f>51720000-B5</f>
        <v>49134000</v>
      </c>
      <c r="C9" s="460">
        <f>53986000-C5</f>
        <v>51286700</v>
      </c>
      <c r="D9" s="460">
        <f>56348000-D5</f>
        <v>53530600</v>
      </c>
      <c r="E9" s="461">
        <f>SUM(B9:D9)</f>
        <v>153951300</v>
      </c>
    </row>
    <row r="10" spans="1:7" x14ac:dyDescent="0.35">
      <c r="A10" s="34" t="s">
        <v>358</v>
      </c>
      <c r="B10" s="462">
        <v>0</v>
      </c>
      <c r="C10" s="462">
        <v>5000000</v>
      </c>
      <c r="D10" s="462">
        <v>0</v>
      </c>
      <c r="E10" s="461">
        <f t="shared" si="0"/>
        <v>5000000</v>
      </c>
      <c r="G10" t="s">
        <v>364</v>
      </c>
    </row>
    <row r="11" spans="1:7" x14ac:dyDescent="0.35">
      <c r="A11" s="34" t="s">
        <v>10</v>
      </c>
      <c r="B11" s="462">
        <v>0</v>
      </c>
      <c r="C11" s="462">
        <v>18000000</v>
      </c>
      <c r="D11" s="462">
        <v>18806000</v>
      </c>
      <c r="E11" s="461">
        <f t="shared" si="0"/>
        <v>36806000</v>
      </c>
    </row>
    <row r="12" spans="1:7" hidden="1" x14ac:dyDescent="0.35">
      <c r="A12" s="51"/>
      <c r="B12" s="464"/>
      <c r="C12" s="464"/>
      <c r="D12" s="464"/>
      <c r="E12" s="465"/>
    </row>
    <row r="13" spans="1:7" x14ac:dyDescent="0.35">
      <c r="A13" s="34" t="s">
        <v>31</v>
      </c>
      <c r="B13" s="462">
        <v>0</v>
      </c>
      <c r="C13" s="462">
        <v>52209000</v>
      </c>
      <c r="D13" s="462">
        <v>54533000</v>
      </c>
      <c r="E13" s="461">
        <f t="shared" si="0"/>
        <v>106742000</v>
      </c>
    </row>
    <row r="14" spans="1:7" x14ac:dyDescent="0.35">
      <c r="A14" s="51" t="s">
        <v>311</v>
      </c>
      <c r="B14" s="464">
        <v>31226000</v>
      </c>
      <c r="C14" s="464">
        <v>63531100</v>
      </c>
      <c r="D14" s="464">
        <v>70000000</v>
      </c>
      <c r="E14" s="465">
        <f t="shared" si="0"/>
        <v>164757100</v>
      </c>
    </row>
    <row r="15" spans="1:7" x14ac:dyDescent="0.35">
      <c r="A15" s="48" t="s">
        <v>357</v>
      </c>
      <c r="B15" s="436">
        <f>SUM(B9:B14)</f>
        <v>80360000</v>
      </c>
      <c r="C15" s="436">
        <f>SUM(C9:C14)</f>
        <v>190026800</v>
      </c>
      <c r="D15" s="436">
        <f>SUM(D9:D14)</f>
        <v>196869600</v>
      </c>
      <c r="E15" s="461"/>
    </row>
    <row r="16" spans="1:7" x14ac:dyDescent="0.35">
      <c r="A16" s="48" t="s">
        <v>360</v>
      </c>
      <c r="B16" s="436">
        <f>B15+B8</f>
        <v>312055000</v>
      </c>
      <c r="C16" s="436">
        <f>C15+C8</f>
        <v>445977100</v>
      </c>
      <c r="D16" s="436">
        <f>D15+D8</f>
        <v>475374000</v>
      </c>
      <c r="E16" s="436">
        <f>E15+E8</f>
        <v>765114700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K55"/>
  <sheetViews>
    <sheetView topLeftCell="A14" zoomScaleNormal="100" workbookViewId="0">
      <selection activeCell="D31" sqref="D31"/>
    </sheetView>
  </sheetViews>
  <sheetFormatPr defaultRowHeight="14.5" x14ac:dyDescent="0.35"/>
  <cols>
    <col min="1" max="1" width="35.7265625" customWidth="1"/>
    <col min="2" max="2" width="14.81640625" style="314" customWidth="1"/>
    <col min="3" max="3" width="7.90625" style="314" customWidth="1"/>
    <col min="4" max="4" width="16.54296875" customWidth="1"/>
    <col min="5" max="5" width="13.36328125" hidden="1" customWidth="1"/>
    <col min="6" max="6" width="14.7265625" hidden="1" customWidth="1"/>
    <col min="7" max="7" width="13.90625" customWidth="1"/>
    <col min="8" max="8" width="17.90625" customWidth="1"/>
    <col min="9" max="9" width="13.36328125" customWidth="1"/>
    <col min="10" max="10" width="14.81640625" customWidth="1"/>
    <col min="11" max="11" width="28.26953125" hidden="1" customWidth="1"/>
  </cols>
  <sheetData>
    <row r="3" spans="1:11" ht="28.5" x14ac:dyDescent="0.65">
      <c r="A3" s="491" t="s">
        <v>243</v>
      </c>
      <c r="B3" s="491"/>
      <c r="C3" s="491"/>
      <c r="D3" s="491"/>
      <c r="E3" s="491"/>
      <c r="F3" s="491"/>
      <c r="G3" s="491"/>
      <c r="H3" s="491"/>
      <c r="I3" s="491"/>
      <c r="J3" s="492"/>
    </row>
    <row r="4" spans="1:11" x14ac:dyDescent="0.35">
      <c r="A4" s="5" t="s">
        <v>19</v>
      </c>
      <c r="B4" s="310"/>
      <c r="C4" s="310"/>
      <c r="D4" s="38"/>
      <c r="G4" s="107"/>
      <c r="H4" s="181"/>
      <c r="I4" s="107"/>
      <c r="J4" s="107"/>
      <c r="K4" s="12"/>
    </row>
    <row r="5" spans="1:11" ht="42.5" customHeight="1" x14ac:dyDescent="0.35">
      <c r="A5" s="311" t="s">
        <v>14</v>
      </c>
      <c r="B5" s="311" t="s">
        <v>200</v>
      </c>
      <c r="C5" s="323" t="s">
        <v>15</v>
      </c>
      <c r="D5" s="326" t="s">
        <v>365</v>
      </c>
      <c r="E5" s="327" t="s">
        <v>4</v>
      </c>
      <c r="F5" s="328" t="s">
        <v>246</v>
      </c>
      <c r="G5" s="311" t="s">
        <v>283</v>
      </c>
      <c r="H5" s="329" t="s">
        <v>170</v>
      </c>
      <c r="I5" s="311" t="s">
        <v>171</v>
      </c>
      <c r="J5" s="311" t="s">
        <v>172</v>
      </c>
      <c r="K5" s="380" t="s">
        <v>253</v>
      </c>
    </row>
    <row r="6" spans="1:11" ht="45" customHeight="1" x14ac:dyDescent="0.35">
      <c r="A6" s="14" t="str">
        <f>'[1]CAPEX  F '!B3</f>
        <v>Extension and Augmentation of water supply in Witpoort RWS  6</v>
      </c>
      <c r="B6" s="16" t="s">
        <v>152</v>
      </c>
      <c r="C6" s="383" t="s">
        <v>8</v>
      </c>
      <c r="D6" s="198">
        <f>'[1]CAPEX  F '!D3</f>
        <v>3892681.9</v>
      </c>
      <c r="E6" s="16"/>
      <c r="F6" s="16"/>
      <c r="G6" s="16" t="str">
        <f>'PROCUREMENT PLAN 2022-23 (4)'!G7</f>
        <v>15/07/2022</v>
      </c>
      <c r="H6" s="16" t="str">
        <f>'PROCUREMENT PLAN 2022-23 (4)'!H7</f>
        <v>31/07/2022</v>
      </c>
      <c r="I6" s="16" t="str">
        <f>'PROCUREMENT PLAN 2022-23 (4)'!I7</f>
        <v>15/08/2022</v>
      </c>
      <c r="J6" s="384" t="s">
        <v>366</v>
      </c>
      <c r="K6" s="16" t="s">
        <v>280</v>
      </c>
    </row>
    <row r="7" spans="1:11" ht="39.5" customHeight="1" x14ac:dyDescent="0.35">
      <c r="A7" s="14" t="str">
        <f>'[1]CAPEX  F '!B4</f>
        <v xml:space="preserve">Establishment of transfer stations in the rural villages </v>
      </c>
      <c r="B7" s="16" t="s">
        <v>244</v>
      </c>
      <c r="C7" s="383" t="s">
        <v>8</v>
      </c>
      <c r="D7" s="385">
        <f>'[1]CAPEX  F '!D4</f>
        <v>31980275.359999999</v>
      </c>
      <c r="E7" s="16"/>
      <c r="F7" s="16"/>
      <c r="G7" s="386" t="s">
        <v>261</v>
      </c>
      <c r="H7" s="212" t="s">
        <v>369</v>
      </c>
      <c r="I7" s="16" t="s">
        <v>276</v>
      </c>
      <c r="J7" s="387" t="s">
        <v>277</v>
      </c>
      <c r="K7" s="16" t="s">
        <v>279</v>
      </c>
    </row>
    <row r="8" spans="1:11" ht="36.5" customHeight="1" x14ac:dyDescent="0.35">
      <c r="A8" s="14" t="str">
        <f>'[1]CAPEX  F '!B5</f>
        <v>Marapong sports, arts and culture precinct phase 2</v>
      </c>
      <c r="B8" s="14" t="s">
        <v>120</v>
      </c>
      <c r="C8" s="383" t="s">
        <v>8</v>
      </c>
      <c r="D8" s="213">
        <f>'[1]CAPEX  F '!D5</f>
        <v>10000000</v>
      </c>
      <c r="E8" s="16"/>
      <c r="F8" s="16"/>
      <c r="G8" s="386" t="s">
        <v>261</v>
      </c>
      <c r="H8" s="212" t="s">
        <v>369</v>
      </c>
      <c r="I8" s="16" t="s">
        <v>276</v>
      </c>
      <c r="J8" s="384" t="s">
        <v>278</v>
      </c>
      <c r="K8" s="16" t="s">
        <v>279</v>
      </c>
    </row>
    <row r="9" spans="1:11" ht="27" customHeight="1" x14ac:dyDescent="0.35">
      <c r="A9" s="14" t="str">
        <f>'[1]CAPEX  F '!B6</f>
        <v xml:space="preserve">Highmast installation in Various villages </v>
      </c>
      <c r="B9" s="16" t="s">
        <v>245</v>
      </c>
      <c r="C9" s="383" t="s">
        <v>8</v>
      </c>
      <c r="D9" s="213">
        <f>'[1]CAPEX  F '!D6</f>
        <v>3267692.94</v>
      </c>
      <c r="E9" s="388">
        <f>'[1]CAPEX  F '!$E$6</f>
        <v>11316727.779999999</v>
      </c>
      <c r="F9" s="16"/>
      <c r="G9" s="386" t="s">
        <v>254</v>
      </c>
      <c r="H9" s="212" t="s">
        <v>369</v>
      </c>
      <c r="I9" s="16" t="s">
        <v>255</v>
      </c>
      <c r="J9" s="384" t="s">
        <v>278</v>
      </c>
      <c r="K9" s="389" t="s">
        <v>279</v>
      </c>
    </row>
    <row r="10" spans="1:11" x14ac:dyDescent="0.35">
      <c r="A10" s="313" t="s">
        <v>24</v>
      </c>
      <c r="B10" s="313"/>
      <c r="C10" s="324"/>
      <c r="D10" s="331">
        <f>SUM(D6:D9)</f>
        <v>49140650.199999996</v>
      </c>
      <c r="E10" s="331">
        <f>SUM(E6:E9)</f>
        <v>11316727.779999999</v>
      </c>
      <c r="F10" s="332">
        <f>SUM(F6:F9)</f>
        <v>0</v>
      </c>
      <c r="G10" s="333"/>
      <c r="H10" s="334"/>
      <c r="I10" s="333"/>
      <c r="J10" s="381"/>
      <c r="K10" s="107"/>
    </row>
    <row r="11" spans="1:11" x14ac:dyDescent="0.35">
      <c r="A11" s="335"/>
      <c r="C11" s="318"/>
      <c r="D11" s="336"/>
      <c r="E11" s="314"/>
      <c r="F11" s="314"/>
      <c r="G11" s="337"/>
      <c r="H11" s="338"/>
      <c r="I11" s="337"/>
      <c r="J11" s="382"/>
      <c r="K11" s="34"/>
    </row>
    <row r="12" spans="1:11" hidden="1" x14ac:dyDescent="0.35">
      <c r="A12" s="335"/>
      <c r="C12" s="315"/>
      <c r="D12" s="336"/>
      <c r="E12" s="314"/>
      <c r="F12" s="314"/>
      <c r="G12" s="337"/>
      <c r="H12" s="338"/>
      <c r="I12" s="337"/>
      <c r="J12" s="382"/>
      <c r="K12" s="34"/>
    </row>
    <row r="13" spans="1:11" x14ac:dyDescent="0.35">
      <c r="A13" s="315" t="s">
        <v>25</v>
      </c>
      <c r="B13" s="315"/>
      <c r="C13" s="318"/>
      <c r="D13" s="336"/>
      <c r="E13" s="314"/>
      <c r="F13" s="314"/>
      <c r="G13" s="337"/>
      <c r="H13" s="338"/>
      <c r="I13" s="337"/>
      <c r="J13" s="382"/>
      <c r="K13" s="77"/>
    </row>
    <row r="14" spans="1:11" ht="39.5" customHeight="1" x14ac:dyDescent="0.35">
      <c r="A14" s="14" t="s">
        <v>203</v>
      </c>
      <c r="B14" s="16" t="s">
        <v>152</v>
      </c>
      <c r="C14" s="383" t="s">
        <v>31</v>
      </c>
      <c r="D14" s="207">
        <f>'[1]CAPEX  F '!$D$26</f>
        <v>10000000</v>
      </c>
      <c r="E14" s="198"/>
      <c r="F14" s="16"/>
      <c r="G14" s="222" t="s">
        <v>173</v>
      </c>
      <c r="H14" s="223" t="s">
        <v>174</v>
      </c>
      <c r="I14" s="222" t="s">
        <v>175</v>
      </c>
      <c r="J14" s="390" t="s">
        <v>278</v>
      </c>
      <c r="K14" s="222" t="s">
        <v>368</v>
      </c>
    </row>
    <row r="15" spans="1:11" ht="26.5" customHeight="1" x14ac:dyDescent="0.35">
      <c r="A15" s="199" t="s">
        <v>29</v>
      </c>
      <c r="B15" s="199" t="s">
        <v>152</v>
      </c>
      <c r="C15" s="391" t="s">
        <v>31</v>
      </c>
      <c r="D15" s="198">
        <f>'[1]CAPEX  F '!$D$25</f>
        <v>21226000</v>
      </c>
      <c r="E15" s="219"/>
      <c r="F15" s="222"/>
      <c r="G15" s="222" t="str">
        <f>'[2]PROCUREMENT PLAN 4 (4)'!E12</f>
        <v>24/07/2020</v>
      </c>
      <c r="H15" s="223" t="str">
        <f>'[2]PROCUREMENT PLAN 4 (4)'!F12</f>
        <v>27/08/2020</v>
      </c>
      <c r="I15" s="222" t="str">
        <f>'[2]PROCUREMENT PLAN 4 (4)'!G12</f>
        <v>01/09/2020</v>
      </c>
      <c r="J15" s="390" t="s">
        <v>367</v>
      </c>
      <c r="K15" s="16"/>
    </row>
    <row r="16" spans="1:11" x14ac:dyDescent="0.35">
      <c r="A16" s="340" t="s">
        <v>24</v>
      </c>
      <c r="B16" s="317"/>
      <c r="C16" s="324"/>
      <c r="D16" s="331">
        <f>SUM(D14:D15)</f>
        <v>31226000</v>
      </c>
      <c r="E16" s="331">
        <f>SUM(E14:E14)</f>
        <v>0</v>
      </c>
      <c r="F16" s="332">
        <f>SUM(F14:F15)</f>
        <v>0</v>
      </c>
      <c r="G16" s="312"/>
      <c r="H16" s="330"/>
      <c r="I16" s="312"/>
      <c r="J16" s="375"/>
    </row>
    <row r="17" spans="1:11" hidden="1" x14ac:dyDescent="0.35">
      <c r="A17" s="335"/>
      <c r="C17" s="318"/>
      <c r="D17" s="336"/>
      <c r="E17" s="314"/>
      <c r="F17" s="314"/>
      <c r="G17" s="337"/>
      <c r="H17" s="338"/>
      <c r="I17" s="337"/>
      <c r="J17" s="376"/>
    </row>
    <row r="18" spans="1:11" hidden="1" x14ac:dyDescent="0.35">
      <c r="A18" s="315" t="s">
        <v>33</v>
      </c>
      <c r="B18" s="318"/>
      <c r="C18" s="318"/>
      <c r="D18" s="336"/>
      <c r="E18" s="314"/>
      <c r="F18" s="314"/>
      <c r="G18" s="337"/>
      <c r="H18" s="338"/>
      <c r="I18" s="337"/>
      <c r="J18" s="376"/>
    </row>
    <row r="19" spans="1:11" ht="59" hidden="1" customHeight="1" x14ac:dyDescent="0.35">
      <c r="A19" s="341"/>
      <c r="B19" s="319"/>
      <c r="C19" s="325"/>
      <c r="D19" s="342"/>
      <c r="E19" s="343"/>
      <c r="F19" s="344"/>
      <c r="G19" s="345"/>
      <c r="H19" s="330"/>
      <c r="I19" s="312"/>
      <c r="J19" s="375"/>
      <c r="K19" t="s">
        <v>256</v>
      </c>
    </row>
    <row r="20" spans="1:11" hidden="1" x14ac:dyDescent="0.35">
      <c r="A20" s="346" t="s">
        <v>24</v>
      </c>
      <c r="B20" s="310"/>
      <c r="C20" s="310"/>
      <c r="D20" s="347">
        <f>SUM(D19)</f>
        <v>0</v>
      </c>
      <c r="E20" s="348">
        <f t="shared" ref="E20:F20" si="0">SUM(E19)</f>
        <v>0</v>
      </c>
      <c r="F20" s="349">
        <f t="shared" si="0"/>
        <v>0</v>
      </c>
      <c r="G20" s="337"/>
      <c r="H20" s="338"/>
      <c r="I20" s="337"/>
      <c r="J20" s="376"/>
    </row>
    <row r="21" spans="1:11" hidden="1" x14ac:dyDescent="0.35">
      <c r="A21" s="315"/>
      <c r="B21" s="318"/>
      <c r="C21" s="318"/>
      <c r="D21" s="350"/>
      <c r="E21" s="314"/>
      <c r="F21" s="314"/>
      <c r="G21" s="337"/>
      <c r="H21" s="338"/>
      <c r="I21" s="337"/>
      <c r="J21" s="376"/>
    </row>
    <row r="22" spans="1:11" hidden="1" x14ac:dyDescent="0.35">
      <c r="A22" s="315" t="s">
        <v>95</v>
      </c>
      <c r="B22" s="318"/>
      <c r="C22" s="318"/>
      <c r="D22" s="336"/>
      <c r="E22" s="314"/>
      <c r="F22" s="314"/>
      <c r="G22" s="351"/>
      <c r="H22" s="352"/>
      <c r="I22" s="351"/>
      <c r="J22" s="377"/>
    </row>
    <row r="23" spans="1:11" hidden="1" x14ac:dyDescent="0.35">
      <c r="A23" s="371"/>
      <c r="B23" s="366"/>
      <c r="C23" s="372"/>
      <c r="D23" s="373"/>
      <c r="E23" s="373"/>
      <c r="F23" s="374">
        <v>5000000</v>
      </c>
      <c r="G23" s="322"/>
      <c r="H23" s="362"/>
      <c r="I23" s="322"/>
      <c r="J23" s="367"/>
    </row>
    <row r="24" spans="1:11" hidden="1" x14ac:dyDescent="0.35">
      <c r="A24" s="316" t="s">
        <v>24</v>
      </c>
      <c r="B24" s="320"/>
      <c r="C24" s="320"/>
      <c r="D24" s="339">
        <f>SUM(D23)</f>
        <v>0</v>
      </c>
      <c r="E24" s="353">
        <f t="shared" ref="E24:F24" si="1">SUM(E23)</f>
        <v>0</v>
      </c>
      <c r="F24" s="354">
        <f t="shared" si="1"/>
        <v>5000000</v>
      </c>
      <c r="G24" s="337"/>
      <c r="H24" s="338"/>
      <c r="I24" s="337"/>
      <c r="J24" s="376"/>
    </row>
    <row r="25" spans="1:11" x14ac:dyDescent="0.35">
      <c r="A25" s="315"/>
      <c r="B25" s="318"/>
      <c r="C25" s="318"/>
      <c r="D25" s="350"/>
      <c r="E25" s="314"/>
      <c r="F25" s="314"/>
      <c r="G25" s="355"/>
      <c r="H25" s="356"/>
      <c r="I25" s="355"/>
      <c r="J25" s="378"/>
    </row>
    <row r="26" spans="1:11" ht="28" customHeight="1" x14ac:dyDescent="0.35">
      <c r="A26" s="357" t="s">
        <v>65</v>
      </c>
      <c r="B26" s="321"/>
      <c r="C26" s="321"/>
      <c r="D26" s="358"/>
      <c r="E26" s="359"/>
      <c r="F26" s="359"/>
      <c r="G26" s="360"/>
      <c r="H26" s="361"/>
      <c r="I26" s="360"/>
      <c r="J26" s="379"/>
    </row>
    <row r="27" spans="1:11" ht="16.5" customHeight="1" x14ac:dyDescent="0.35">
      <c r="A27" s="256" t="str">
        <f>'[1]CAPEX  F '!B38</f>
        <v>Asbestos Cutting Machine</v>
      </c>
      <c r="B27" s="199" t="str">
        <f>'[1]CAPEX  F '!C38</f>
        <v xml:space="preserve">Water </v>
      </c>
      <c r="C27" s="256" t="s">
        <v>36</v>
      </c>
      <c r="D27" s="269">
        <f>'[1]CAPEX  F '!D38</f>
        <v>100000</v>
      </c>
      <c r="E27" s="256"/>
      <c r="F27" s="256"/>
      <c r="G27" s="368" t="s">
        <v>266</v>
      </c>
      <c r="H27" s="368" t="s">
        <v>267</v>
      </c>
      <c r="I27" s="368" t="s">
        <v>252</v>
      </c>
      <c r="J27" s="368" t="s">
        <v>258</v>
      </c>
      <c r="K27" s="368" t="s">
        <v>281</v>
      </c>
    </row>
    <row r="28" spans="1:11" ht="29.5" customHeight="1" x14ac:dyDescent="0.35">
      <c r="A28" s="256" t="str">
        <f>'[1]CAPEX  F '!B39</f>
        <v>Jack Hammer (Makita Demolition Hammer)</v>
      </c>
      <c r="B28" s="256" t="str">
        <f>'[1]CAPEX  F '!C39</f>
        <v xml:space="preserve">Water </v>
      </c>
      <c r="C28" s="256" t="s">
        <v>36</v>
      </c>
      <c r="D28" s="269">
        <f>'[1]CAPEX  F '!D39</f>
        <v>150000</v>
      </c>
      <c r="E28" s="256"/>
      <c r="F28" s="256"/>
      <c r="G28" s="368" t="s">
        <v>266</v>
      </c>
      <c r="H28" s="368" t="s">
        <v>267</v>
      </c>
      <c r="I28" s="368" t="s">
        <v>252</v>
      </c>
      <c r="J28" s="368" t="s">
        <v>258</v>
      </c>
      <c r="K28" s="368" t="s">
        <v>281</v>
      </c>
    </row>
    <row r="29" spans="1:11" ht="21.5" customHeight="1" x14ac:dyDescent="0.35">
      <c r="A29" s="196" t="str">
        <f>'[1]CAPEX  F '!$B$44</f>
        <v xml:space="preserve">Computer  Equipment </v>
      </c>
      <c r="B29" s="201" t="str">
        <f>'[1]CAPEX  F '!$C$43</f>
        <v xml:space="preserve">Corporate Services </v>
      </c>
      <c r="C29" s="201" t="s">
        <v>36</v>
      </c>
      <c r="D29" s="269">
        <v>500000</v>
      </c>
      <c r="E29" s="269"/>
      <c r="F29" s="201"/>
      <c r="G29" s="369" t="s">
        <v>273</v>
      </c>
      <c r="H29" s="368" t="s">
        <v>257</v>
      </c>
      <c r="I29" s="368" t="s">
        <v>252</v>
      </c>
      <c r="J29" s="368" t="s">
        <v>258</v>
      </c>
      <c r="K29" s="368" t="s">
        <v>281</v>
      </c>
    </row>
    <row r="30" spans="1:11" ht="26.5" customHeight="1" x14ac:dyDescent="0.35">
      <c r="A30" s="196" t="str">
        <f>'[1]CAPEX  F '!$B$44</f>
        <v xml:space="preserve">Computer  Equipment </v>
      </c>
      <c r="B30" s="201" t="str">
        <f>'[1]CAPEX  F '!$C$43</f>
        <v xml:space="preserve">Corporate Services </v>
      </c>
      <c r="C30" s="201" t="s">
        <v>36</v>
      </c>
      <c r="D30" s="269">
        <v>300000</v>
      </c>
      <c r="E30" s="269"/>
      <c r="F30" s="201"/>
      <c r="G30" s="369" t="s">
        <v>273</v>
      </c>
      <c r="H30" s="368" t="s">
        <v>257</v>
      </c>
      <c r="I30" s="368" t="s">
        <v>252</v>
      </c>
      <c r="J30" s="368" t="s">
        <v>258</v>
      </c>
      <c r="K30" s="368" t="s">
        <v>281</v>
      </c>
    </row>
    <row r="31" spans="1:11" ht="46.5" customHeight="1" x14ac:dyDescent="0.35">
      <c r="A31" s="196" t="s">
        <v>259</v>
      </c>
      <c r="B31" s="201" t="s">
        <v>260</v>
      </c>
      <c r="C31" s="201" t="s">
        <v>36</v>
      </c>
      <c r="D31" s="269">
        <v>1500000</v>
      </c>
      <c r="E31" s="269"/>
      <c r="F31" s="201"/>
      <c r="G31" s="368" t="s">
        <v>261</v>
      </c>
      <c r="H31" s="368" t="s">
        <v>262</v>
      </c>
      <c r="I31" s="368" t="s">
        <v>252</v>
      </c>
      <c r="J31" s="368" t="s">
        <v>263</v>
      </c>
      <c r="K31" s="368" t="s">
        <v>281</v>
      </c>
    </row>
    <row r="32" spans="1:11" ht="39" customHeight="1" x14ac:dyDescent="0.35">
      <c r="A32" s="196" t="s">
        <v>264</v>
      </c>
      <c r="B32" s="201" t="s">
        <v>260</v>
      </c>
      <c r="C32" s="201" t="s">
        <v>36</v>
      </c>
      <c r="D32" s="269">
        <v>1800000</v>
      </c>
      <c r="E32" s="392"/>
      <c r="F32" s="201"/>
      <c r="G32" s="368" t="s">
        <v>261</v>
      </c>
      <c r="H32" s="368" t="s">
        <v>262</v>
      </c>
      <c r="I32" s="368" t="s">
        <v>252</v>
      </c>
      <c r="J32" s="368" t="s">
        <v>263</v>
      </c>
      <c r="K32" s="368" t="s">
        <v>281</v>
      </c>
    </row>
    <row r="33" spans="1:11" hidden="1" x14ac:dyDescent="0.35">
      <c r="A33" s="196" t="str">
        <f>'[1]CAPEX  F '!B47</f>
        <v>1 X Compactor trucks</v>
      </c>
      <c r="B33" s="201" t="s">
        <v>269</v>
      </c>
      <c r="C33" s="201" t="s">
        <v>36</v>
      </c>
      <c r="D33" s="269"/>
      <c r="E33" s="269">
        <v>5000000</v>
      </c>
      <c r="F33" s="201"/>
      <c r="G33" s="368"/>
      <c r="H33" s="368"/>
      <c r="I33" s="368"/>
      <c r="J33" s="368"/>
      <c r="K33" s="368" t="s">
        <v>281</v>
      </c>
    </row>
    <row r="34" spans="1:11" hidden="1" x14ac:dyDescent="0.35">
      <c r="A34" s="196" t="str">
        <f>'[1]CAPEX  F '!B48</f>
        <v>1 x Skip loader truck</v>
      </c>
      <c r="B34" s="201" t="s">
        <v>268</v>
      </c>
      <c r="C34" s="201" t="s">
        <v>36</v>
      </c>
      <c r="D34" s="269"/>
      <c r="E34" s="269">
        <v>2000000</v>
      </c>
      <c r="F34" s="201"/>
      <c r="G34" s="369" t="s">
        <v>177</v>
      </c>
      <c r="H34" s="368" t="s">
        <v>178</v>
      </c>
      <c r="I34" s="368" t="s">
        <v>180</v>
      </c>
      <c r="J34" s="368" t="s">
        <v>181</v>
      </c>
      <c r="K34" s="368" t="s">
        <v>281</v>
      </c>
    </row>
    <row r="35" spans="1:11" s="99" customFormat="1" x14ac:dyDescent="0.35">
      <c r="A35" s="196" t="str">
        <f>'[1]CAPEX  F '!B49</f>
        <v xml:space="preserve">Tractor </v>
      </c>
      <c r="B35" s="201" t="str">
        <f>'[1]CAPEX  F '!C49</f>
        <v xml:space="preserve">social - waste </v>
      </c>
      <c r="C35" s="201" t="s">
        <v>36</v>
      </c>
      <c r="D35" s="269">
        <f>'[1]CAPEX  F '!D49</f>
        <v>700000</v>
      </c>
      <c r="E35" s="269">
        <v>480000</v>
      </c>
      <c r="F35" s="201"/>
      <c r="G35" s="370" t="str">
        <f t="shared" ref="G35:J36" si="2">G31</f>
        <v>14/05/2023</v>
      </c>
      <c r="H35" s="368" t="str">
        <f t="shared" si="2"/>
        <v>28/05/2023</v>
      </c>
      <c r="I35" s="368" t="str">
        <f t="shared" si="2"/>
        <v>30/06/2023</v>
      </c>
      <c r="J35" s="368" t="str">
        <f t="shared" si="2"/>
        <v>30/09/2023</v>
      </c>
      <c r="K35" s="368" t="s">
        <v>281</v>
      </c>
    </row>
    <row r="36" spans="1:11" x14ac:dyDescent="0.35">
      <c r="A36" s="196" t="str">
        <f>'[1]CAPEX  F '!B50</f>
        <v xml:space="preserve">TLB  + Detagible Broom </v>
      </c>
      <c r="B36" s="201" t="str">
        <f>'[1]CAPEX  F '!C50</f>
        <v xml:space="preserve">Public  work </v>
      </c>
      <c r="C36" s="201" t="s">
        <v>36</v>
      </c>
      <c r="D36" s="269">
        <f>'[1]CAPEX  F '!D50</f>
        <v>1720000</v>
      </c>
      <c r="E36" s="269">
        <v>500000</v>
      </c>
      <c r="F36" s="201"/>
      <c r="G36" s="370" t="str">
        <f t="shared" si="2"/>
        <v>14/05/2023</v>
      </c>
      <c r="H36" s="368" t="str">
        <f t="shared" si="2"/>
        <v>28/05/2023</v>
      </c>
      <c r="I36" s="368" t="str">
        <f t="shared" si="2"/>
        <v>30/06/2023</v>
      </c>
      <c r="J36" s="368" t="str">
        <f t="shared" si="2"/>
        <v>30/09/2023</v>
      </c>
      <c r="K36" s="368" t="s">
        <v>281</v>
      </c>
    </row>
    <row r="37" spans="1:11" x14ac:dyDescent="0.35">
      <c r="A37" s="196" t="str">
        <f>'[1]CAPEX  F '!B51</f>
        <v xml:space="preserve">Trailor for Roller </v>
      </c>
      <c r="B37" s="201" t="str">
        <f>'[1]CAPEX  F '!C51</f>
        <v xml:space="preserve">Public  work </v>
      </c>
      <c r="C37" s="201" t="s">
        <v>36</v>
      </c>
      <c r="D37" s="269">
        <f>'[1]CAPEX  F '!D51</f>
        <v>80000</v>
      </c>
      <c r="E37" s="269">
        <v>300000</v>
      </c>
      <c r="F37" s="201"/>
      <c r="G37" s="370" t="s">
        <v>262</v>
      </c>
      <c r="H37" s="368" t="s">
        <v>265</v>
      </c>
      <c r="I37" s="368" t="s">
        <v>257</v>
      </c>
      <c r="J37" s="368" t="s">
        <v>258</v>
      </c>
      <c r="K37" s="368" t="s">
        <v>281</v>
      </c>
    </row>
    <row r="38" spans="1:11" x14ac:dyDescent="0.35">
      <c r="A38" s="196" t="str">
        <f>'[1]CAPEX  F '!B52</f>
        <v xml:space="preserve">Road resealing </v>
      </c>
      <c r="B38" s="201" t="str">
        <f>'[1]CAPEX  F '!C52</f>
        <v xml:space="preserve">Public  work </v>
      </c>
      <c r="C38" s="201" t="s">
        <v>36</v>
      </c>
      <c r="D38" s="269">
        <f>'[1]CAPEX  F '!D52</f>
        <v>2000000</v>
      </c>
      <c r="E38" s="201"/>
      <c r="F38" s="201"/>
      <c r="G38" s="370" t="str">
        <f t="shared" ref="G38:J38" si="3">G36</f>
        <v>14/05/2023</v>
      </c>
      <c r="H38" s="368" t="str">
        <f t="shared" si="3"/>
        <v>28/05/2023</v>
      </c>
      <c r="I38" s="368" t="str">
        <f t="shared" si="3"/>
        <v>30/06/2023</v>
      </c>
      <c r="J38" s="368" t="str">
        <f t="shared" si="3"/>
        <v>30/09/2023</v>
      </c>
      <c r="K38" s="368" t="s">
        <v>281</v>
      </c>
    </row>
    <row r="39" spans="1:11" ht="29" x14ac:dyDescent="0.35">
      <c r="A39" s="196" t="str">
        <f>'[1]CAPEX  F '!B53</f>
        <v xml:space="preserve">Marapong Roads &amp; storm water  Technical report </v>
      </c>
      <c r="B39" s="201" t="str">
        <f>'[1]CAPEX  F '!C53</f>
        <v xml:space="preserve">Public  work </v>
      </c>
      <c r="C39" s="201" t="s">
        <v>36</v>
      </c>
      <c r="D39" s="269">
        <f>'[1]CAPEX  F '!D53</f>
        <v>1200000</v>
      </c>
      <c r="E39" s="201"/>
      <c r="F39" s="201"/>
      <c r="G39" s="370" t="s">
        <v>270</v>
      </c>
      <c r="H39" s="370" t="s">
        <v>271</v>
      </c>
      <c r="I39" s="370" t="s">
        <v>272</v>
      </c>
      <c r="J39" s="369" t="s">
        <v>258</v>
      </c>
      <c r="K39" s="368" t="s">
        <v>281</v>
      </c>
    </row>
    <row r="40" spans="1:11" x14ac:dyDescent="0.35">
      <c r="A40" s="196" t="str">
        <f>'[1]CAPEX  F '!B54</f>
        <v xml:space="preserve">Onvewaght Roads -Technical report </v>
      </c>
      <c r="B40" s="201" t="str">
        <f>'[1]CAPEX  F '!C54</f>
        <v xml:space="preserve">Public  work </v>
      </c>
      <c r="C40" s="201" t="s">
        <v>36</v>
      </c>
      <c r="D40" s="269">
        <f>'[1]CAPEX  F '!D54</f>
        <v>1200000</v>
      </c>
      <c r="E40" s="201"/>
      <c r="F40" s="201"/>
      <c r="G40" s="370" t="s">
        <v>270</v>
      </c>
      <c r="H40" s="370" t="s">
        <v>271</v>
      </c>
      <c r="I40" s="370" t="s">
        <v>272</v>
      </c>
      <c r="J40" s="369" t="s">
        <v>258</v>
      </c>
      <c r="K40" s="368" t="s">
        <v>281</v>
      </c>
    </row>
    <row r="41" spans="1:11" ht="29" x14ac:dyDescent="0.35">
      <c r="A41" s="196" t="str">
        <f>'[1]CAPEX  F '!B55</f>
        <v xml:space="preserve">Supply,Delivery and off - Loading on Mobile Trash  Pump </v>
      </c>
      <c r="B41" s="201" t="str">
        <f>'[1]CAPEX  F '!C55</f>
        <v xml:space="preserve">Sanitation </v>
      </c>
      <c r="C41" s="201" t="s">
        <v>36</v>
      </c>
      <c r="D41" s="269">
        <f>'[1]CAPEX  F '!D55</f>
        <v>0</v>
      </c>
      <c r="E41" s="201"/>
      <c r="F41" s="201"/>
      <c r="G41" s="370" t="s">
        <v>270</v>
      </c>
      <c r="H41" s="370" t="s">
        <v>271</v>
      </c>
      <c r="I41" s="370" t="s">
        <v>272</v>
      </c>
      <c r="J41" s="369" t="s">
        <v>258</v>
      </c>
      <c r="K41" s="368" t="s">
        <v>281</v>
      </c>
    </row>
    <row r="42" spans="1:11" ht="47" customHeight="1" x14ac:dyDescent="0.35">
      <c r="A42" s="196" t="str">
        <f>'[1]CAPEX  F '!B56</f>
        <v xml:space="preserve">Supply,Delivery and off - Loading and licencing of Sewer Unblocking machine </v>
      </c>
      <c r="B42" s="201" t="str">
        <f>'[1]CAPEX  F '!C56</f>
        <v xml:space="preserve">Sanitation </v>
      </c>
      <c r="C42" s="201" t="s">
        <v>36</v>
      </c>
      <c r="D42" s="269">
        <f>'[1]CAPEX  F '!D56</f>
        <v>680000</v>
      </c>
      <c r="E42" s="201"/>
      <c r="F42" s="201"/>
      <c r="G42" s="370" t="s">
        <v>270</v>
      </c>
      <c r="H42" s="370" t="s">
        <v>271</v>
      </c>
      <c r="I42" s="370" t="s">
        <v>272</v>
      </c>
      <c r="J42" s="369" t="s">
        <v>258</v>
      </c>
      <c r="K42" s="368" t="s">
        <v>281</v>
      </c>
    </row>
    <row r="43" spans="1:11" ht="29" x14ac:dyDescent="0.35">
      <c r="A43" s="196" t="str">
        <f>'[1]CAPEX  F '!B57</f>
        <v>Supply delivery and Offloading of Mobile bucket winch</v>
      </c>
      <c r="B43" s="201" t="str">
        <f>'[1]CAPEX  F '!C57</f>
        <v xml:space="preserve">Sanitation </v>
      </c>
      <c r="C43" s="201" t="s">
        <v>36</v>
      </c>
      <c r="D43" s="269">
        <f>'[1]CAPEX  F '!D57</f>
        <v>1300000</v>
      </c>
      <c r="E43" s="269">
        <v>1500000</v>
      </c>
      <c r="F43" s="201"/>
      <c r="G43" s="370" t="s">
        <v>270</v>
      </c>
      <c r="H43" s="370" t="s">
        <v>271</v>
      </c>
      <c r="I43" s="370" t="s">
        <v>272</v>
      </c>
      <c r="J43" s="369" t="s">
        <v>258</v>
      </c>
      <c r="K43" s="368" t="s">
        <v>281</v>
      </c>
    </row>
    <row r="44" spans="1:11" ht="51.5" customHeight="1" x14ac:dyDescent="0.35">
      <c r="A44" s="196" t="str">
        <f>'[1]CAPEX  F '!B58</f>
        <v>Refurbishment and upgrading of Paarl wastewater treatment works &amp; holding dam</v>
      </c>
      <c r="B44" s="201" t="str">
        <f>'[1]CAPEX  F '!C58</f>
        <v xml:space="preserve">Sanitation </v>
      </c>
      <c r="C44" s="201" t="s">
        <v>36</v>
      </c>
      <c r="D44" s="269">
        <f>'[1]CAPEX  F '!D58</f>
        <v>1500000</v>
      </c>
      <c r="E44" s="393">
        <v>200000</v>
      </c>
      <c r="F44" s="201"/>
      <c r="G44" s="370" t="s">
        <v>273</v>
      </c>
      <c r="H44" s="370" t="s">
        <v>274</v>
      </c>
      <c r="I44" s="368" t="s">
        <v>275</v>
      </c>
      <c r="J44" s="368" t="s">
        <v>263</v>
      </c>
      <c r="K44" s="368" t="s">
        <v>281</v>
      </c>
    </row>
    <row r="45" spans="1:11" x14ac:dyDescent="0.35">
      <c r="A45" s="196" t="str">
        <f>'[1]CAPEX  F '!B59</f>
        <v xml:space="preserve">Technical report for VIP Toilets </v>
      </c>
      <c r="B45" s="201" t="str">
        <f>'[1]CAPEX  F '!C59</f>
        <v xml:space="preserve">Sanitation </v>
      </c>
      <c r="C45" s="201" t="s">
        <v>36</v>
      </c>
      <c r="D45" s="269">
        <f>'[1]CAPEX  F '!D59</f>
        <v>600000</v>
      </c>
      <c r="E45" s="393">
        <v>1000000</v>
      </c>
      <c r="F45" s="201"/>
      <c r="G45" s="370" t="s">
        <v>273</v>
      </c>
      <c r="H45" s="370" t="s">
        <v>274</v>
      </c>
      <c r="I45" s="368" t="s">
        <v>275</v>
      </c>
      <c r="J45" s="368" t="s">
        <v>263</v>
      </c>
      <c r="K45" s="368" t="s">
        <v>281</v>
      </c>
    </row>
    <row r="46" spans="1:11" ht="29" x14ac:dyDescent="0.35">
      <c r="A46" s="196" t="str">
        <f>'[1]CAPEX  F '!B60</f>
        <v xml:space="preserve">Refurbishment of Zongesien &amp;  construction of sewer dumping site </v>
      </c>
      <c r="B46" s="201" t="str">
        <f>'[1]CAPEX  F '!C60</f>
        <v xml:space="preserve">Sanitation </v>
      </c>
      <c r="C46" s="201" t="s">
        <v>36</v>
      </c>
      <c r="D46" s="269">
        <f>'[1]CAPEX  F '!D60</f>
        <v>2500000</v>
      </c>
      <c r="E46" s="393"/>
      <c r="F46" s="201"/>
      <c r="G46" s="368" t="s">
        <v>182</v>
      </c>
      <c r="H46" s="368" t="s">
        <v>183</v>
      </c>
      <c r="I46" s="368" t="s">
        <v>184</v>
      </c>
      <c r="J46" s="368" t="s">
        <v>181</v>
      </c>
      <c r="K46" s="368" t="s">
        <v>281</v>
      </c>
    </row>
    <row r="47" spans="1:11" ht="29" x14ac:dyDescent="0.35">
      <c r="A47" s="196" t="str">
        <f>'[1]CAPEX  F '!B61</f>
        <v>Construction of KingbirdLine (Techical report)</v>
      </c>
      <c r="B47" s="196" t="str">
        <f>'[1]CAPEX  F '!C61</f>
        <v xml:space="preserve">Electrical </v>
      </c>
      <c r="C47" s="201" t="s">
        <v>36</v>
      </c>
      <c r="D47" s="269">
        <f>'[1]CAPEX  F '!D61</f>
        <v>1600000</v>
      </c>
      <c r="E47" s="393">
        <v>600000</v>
      </c>
      <c r="F47" s="201"/>
      <c r="G47" s="368" t="s">
        <v>182</v>
      </c>
      <c r="H47" s="368" t="s">
        <v>183</v>
      </c>
      <c r="I47" s="368" t="s">
        <v>184</v>
      </c>
      <c r="J47" s="368" t="s">
        <v>181</v>
      </c>
      <c r="K47" s="368" t="s">
        <v>281</v>
      </c>
    </row>
    <row r="48" spans="1:11" x14ac:dyDescent="0.35">
      <c r="A48" s="394" t="str">
        <f>'[1]CAPEX  F '!B62</f>
        <v xml:space="preserve">Replacembet of Switch Gears x 2 </v>
      </c>
      <c r="B48" s="394" t="str">
        <f>'[1]CAPEX  F '!C62</f>
        <v xml:space="preserve">Electrical </v>
      </c>
      <c r="C48" s="201" t="s">
        <v>36</v>
      </c>
      <c r="D48" s="269">
        <f>'[1]CAPEX  F '!D62</f>
        <v>800000</v>
      </c>
      <c r="E48" s="201"/>
      <c r="F48" s="201"/>
      <c r="G48" s="370" t="s">
        <v>273</v>
      </c>
      <c r="H48" s="368" t="s">
        <v>274</v>
      </c>
      <c r="I48" s="368" t="s">
        <v>275</v>
      </c>
      <c r="J48" s="368" t="s">
        <v>263</v>
      </c>
      <c r="K48" s="368" t="s">
        <v>281</v>
      </c>
    </row>
    <row r="49" spans="1:11" ht="29" x14ac:dyDescent="0.35">
      <c r="A49" s="394" t="str">
        <f>'[1]CAPEX  F '!B63</f>
        <v>Consulting Engineer (Resposible Engineer - approval for Engineering)</v>
      </c>
      <c r="B49" s="394" t="str">
        <f>'[1]CAPEX  F '!C63</f>
        <v xml:space="preserve">Electrical </v>
      </c>
      <c r="C49" s="201" t="s">
        <v>144</v>
      </c>
      <c r="D49" s="395">
        <f>'[1]CAPEX  F '!D63</f>
        <v>0</v>
      </c>
      <c r="E49" s="393">
        <v>5400000</v>
      </c>
      <c r="F49" s="201"/>
      <c r="G49" s="368"/>
      <c r="H49" s="368"/>
      <c r="I49" s="368"/>
      <c r="J49" s="368"/>
      <c r="K49" s="368" t="s">
        <v>282</v>
      </c>
    </row>
    <row r="50" spans="1:11" ht="29" x14ac:dyDescent="0.35">
      <c r="A50" s="394" t="str">
        <f>'[1]CAPEX  F '!B64</f>
        <v>Maintanance and closing of the ring circuits + 12</v>
      </c>
      <c r="B50" s="394" t="str">
        <f>'[1]CAPEX  F '!C64</f>
        <v xml:space="preserve">Electrical </v>
      </c>
      <c r="C50" s="201" t="s">
        <v>36</v>
      </c>
      <c r="D50" s="269">
        <f>'[1]CAPEX  F '!D64</f>
        <v>1000000</v>
      </c>
      <c r="E50" s="201"/>
      <c r="F50" s="201"/>
      <c r="G50" s="369" t="s">
        <v>177</v>
      </c>
      <c r="H50" s="368" t="s">
        <v>174</v>
      </c>
      <c r="I50" s="368" t="s">
        <v>175</v>
      </c>
      <c r="J50" s="368" t="s">
        <v>176</v>
      </c>
      <c r="K50" s="368" t="s">
        <v>281</v>
      </c>
    </row>
    <row r="51" spans="1:11" ht="29" x14ac:dyDescent="0.35">
      <c r="A51" s="196" t="str">
        <f>'[1]CAPEX  F '!B65</f>
        <v xml:space="preserve">Pump 25 Reurbishment and construction of line to zongesien </v>
      </c>
      <c r="B51" s="201" t="str">
        <f>'[1]CAPEX  F '!C65</f>
        <v xml:space="preserve">Sanitation </v>
      </c>
      <c r="C51" s="201" t="s">
        <v>36</v>
      </c>
      <c r="D51" s="269">
        <f>'[1]CAPEX  F '!D65</f>
        <v>500000</v>
      </c>
      <c r="E51" s="393"/>
      <c r="F51" s="201"/>
      <c r="G51" s="368" t="s">
        <v>178</v>
      </c>
      <c r="H51" s="368" t="s">
        <v>180</v>
      </c>
      <c r="I51" s="368" t="s">
        <v>178</v>
      </c>
      <c r="J51" s="368" t="s">
        <v>183</v>
      </c>
      <c r="K51" s="368" t="s">
        <v>281</v>
      </c>
    </row>
    <row r="52" spans="1:11" ht="28" customHeight="1" x14ac:dyDescent="0.35">
      <c r="A52" s="196" t="str">
        <f>'[1]CAPEX  F '!B66</f>
        <v xml:space="preserve">Pump 24 Reurbishment and construction phehelelo </v>
      </c>
      <c r="B52" s="201" t="str">
        <f>'[1]CAPEX  F '!C66</f>
        <v xml:space="preserve">Sanitation </v>
      </c>
      <c r="C52" s="201" t="s">
        <v>36</v>
      </c>
      <c r="D52" s="269">
        <f>'[1]CAPEX  F '!D66</f>
        <v>0</v>
      </c>
      <c r="E52" s="201"/>
      <c r="F52" s="201"/>
      <c r="G52" s="368" t="s">
        <v>178</v>
      </c>
      <c r="H52" s="368" t="s">
        <v>186</v>
      </c>
      <c r="I52" s="368" t="s">
        <v>185</v>
      </c>
      <c r="J52" s="368" t="s">
        <v>187</v>
      </c>
      <c r="K52" s="368" t="s">
        <v>281</v>
      </c>
    </row>
    <row r="53" spans="1:11" x14ac:dyDescent="0.35">
      <c r="A53" s="196" t="str">
        <f>'[1]CAPEX  F '!B67</f>
        <v>BI  system</v>
      </c>
      <c r="B53" s="201" t="str">
        <f>'[1]CAPEX  F '!C67</f>
        <v xml:space="preserve">BTO </v>
      </c>
      <c r="C53" s="201" t="s">
        <v>36</v>
      </c>
      <c r="D53" s="269">
        <f>'[1]CAPEX  F '!D67</f>
        <v>300000</v>
      </c>
      <c r="E53" s="201"/>
      <c r="F53" s="201"/>
      <c r="G53" s="370" t="s">
        <v>177</v>
      </c>
      <c r="H53" s="369" t="s">
        <v>204</v>
      </c>
      <c r="I53" s="369" t="s">
        <v>205</v>
      </c>
      <c r="J53" s="368" t="s">
        <v>178</v>
      </c>
      <c r="K53" s="368" t="s">
        <v>281</v>
      </c>
    </row>
    <row r="54" spans="1:11" x14ac:dyDescent="0.35">
      <c r="A54" s="346" t="s">
        <v>24</v>
      </c>
      <c r="B54" s="310"/>
      <c r="C54" s="310"/>
      <c r="D54" s="466">
        <f>SUM(D29:D53)</f>
        <v>21780000</v>
      </c>
      <c r="E54" s="466">
        <f>SUM(E29:E53)</f>
        <v>16980000</v>
      </c>
      <c r="F54" s="466">
        <f>SUM(F29:F53)</f>
        <v>0</v>
      </c>
      <c r="G54" s="312"/>
      <c r="H54" s="330"/>
      <c r="I54" s="312"/>
      <c r="J54" s="312"/>
    </row>
    <row r="55" spans="1:11" x14ac:dyDescent="0.35">
      <c r="A55" s="314"/>
      <c r="D55" s="314"/>
      <c r="E55" s="314"/>
      <c r="F55" s="314"/>
      <c r="G55" s="314"/>
      <c r="H55" s="314"/>
      <c r="I55" s="314"/>
      <c r="J55" s="314"/>
    </row>
  </sheetData>
  <mergeCells count="1">
    <mergeCell ref="A3:J3"/>
  </mergeCells>
  <phoneticPr fontId="1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5824-A625-41CA-9C7F-98E335E315BA}">
  <dimension ref="A3:K60"/>
  <sheetViews>
    <sheetView topLeftCell="A45" zoomScaleNormal="100" workbookViewId="0">
      <selection activeCell="G51" sqref="G51"/>
    </sheetView>
  </sheetViews>
  <sheetFormatPr defaultRowHeight="14.5" x14ac:dyDescent="0.35"/>
  <cols>
    <col min="1" max="1" width="35.7265625" customWidth="1"/>
    <col min="2" max="2" width="16.81640625" style="314" customWidth="1"/>
    <col min="3" max="3" width="9.36328125" style="314" customWidth="1"/>
    <col min="4" max="4" width="13.7265625" customWidth="1"/>
    <col min="5" max="5" width="13.36328125" hidden="1" customWidth="1"/>
    <col min="6" max="6" width="14.7265625" hidden="1" customWidth="1"/>
    <col min="7" max="7" width="13.90625" customWidth="1"/>
    <col min="8" max="8" width="17.90625" customWidth="1"/>
    <col min="9" max="9" width="13.36328125" customWidth="1"/>
    <col min="10" max="10" width="14.81640625" customWidth="1"/>
    <col min="11" max="11" width="28.26953125" hidden="1" customWidth="1"/>
  </cols>
  <sheetData>
    <row r="3" spans="1:11" ht="28.5" x14ac:dyDescent="0.65">
      <c r="A3" s="491" t="s">
        <v>243</v>
      </c>
      <c r="B3" s="491"/>
      <c r="C3" s="491"/>
      <c r="D3" s="491"/>
      <c r="E3" s="491"/>
      <c r="F3" s="491"/>
      <c r="G3" s="491"/>
      <c r="H3" s="491"/>
      <c r="I3" s="491"/>
      <c r="J3" s="492"/>
    </row>
    <row r="4" spans="1:11" x14ac:dyDescent="0.35">
      <c r="A4" s="5" t="s">
        <v>19</v>
      </c>
      <c r="B4" s="310"/>
      <c r="C4" s="310"/>
      <c r="D4" s="38"/>
      <c r="G4" s="107"/>
      <c r="H4" s="181"/>
      <c r="I4" s="107"/>
      <c r="J4" s="107"/>
      <c r="K4" s="12"/>
    </row>
    <row r="5" spans="1:11" ht="42.5" customHeight="1" x14ac:dyDescent="0.35">
      <c r="A5" s="311" t="s">
        <v>14</v>
      </c>
      <c r="B5" s="311" t="s">
        <v>200</v>
      </c>
      <c r="C5" s="323" t="s">
        <v>15</v>
      </c>
      <c r="D5" s="326" t="s">
        <v>365</v>
      </c>
      <c r="E5" s="327" t="s">
        <v>4</v>
      </c>
      <c r="F5" s="328" t="s">
        <v>246</v>
      </c>
      <c r="G5" s="311" t="s">
        <v>283</v>
      </c>
      <c r="H5" s="329" t="s">
        <v>170</v>
      </c>
      <c r="I5" s="311" t="s">
        <v>171</v>
      </c>
      <c r="J5" s="311" t="s">
        <v>172</v>
      </c>
      <c r="K5" s="380" t="s">
        <v>253</v>
      </c>
    </row>
    <row r="6" spans="1:11" ht="45" hidden="1" customHeight="1" x14ac:dyDescent="0.35">
      <c r="A6" s="14" t="str">
        <f>'[1]CAPEX  F '!B3</f>
        <v>Extension and Augmentation of water supply in Witpoort RWS  6</v>
      </c>
      <c r="B6" s="16" t="s">
        <v>152</v>
      </c>
      <c r="C6" s="383" t="s">
        <v>8</v>
      </c>
      <c r="D6" s="198">
        <f>'[1]CAPEX  F '!D3</f>
        <v>3892681.9</v>
      </c>
      <c r="E6" s="16"/>
      <c r="F6" s="16"/>
      <c r="G6" s="16" t="str">
        <f>'PROCUREMENT PLAN 2022-23 (4)'!G7</f>
        <v>15/07/2022</v>
      </c>
      <c r="H6" s="16" t="str">
        <f>'PROCUREMENT PLAN 2022-23 (4)'!H7</f>
        <v>31/07/2022</v>
      </c>
      <c r="I6" s="16" t="str">
        <f>'PROCUREMENT PLAN 2022-23 (4)'!I7</f>
        <v>15/08/2022</v>
      </c>
      <c r="J6" s="384" t="s">
        <v>366</v>
      </c>
      <c r="K6" s="16" t="s">
        <v>280</v>
      </c>
    </row>
    <row r="7" spans="1:11" ht="39.5" hidden="1" customHeight="1" x14ac:dyDescent="0.35">
      <c r="A7" s="14" t="str">
        <f>'[1]CAPEX  F '!B4</f>
        <v xml:space="preserve">Establishment of transfer stations in the rural villages </v>
      </c>
      <c r="B7" s="16" t="s">
        <v>244</v>
      </c>
      <c r="C7" s="383" t="s">
        <v>8</v>
      </c>
      <c r="D7" s="385">
        <f>'[1]CAPEX  F '!D4</f>
        <v>31980275.359999999</v>
      </c>
      <c r="E7" s="16"/>
      <c r="F7" s="16"/>
      <c r="G7" s="386" t="s">
        <v>261</v>
      </c>
      <c r="H7" s="212" t="s">
        <v>369</v>
      </c>
      <c r="I7" s="16" t="s">
        <v>276</v>
      </c>
      <c r="J7" s="387" t="s">
        <v>277</v>
      </c>
      <c r="K7" s="16" t="s">
        <v>279</v>
      </c>
    </row>
    <row r="8" spans="1:11" ht="36.5" hidden="1" customHeight="1" x14ac:dyDescent="0.35">
      <c r="A8" s="14" t="str">
        <f>'[1]CAPEX  F '!B5</f>
        <v>Marapong sports, arts and culture precinct phase 2</v>
      </c>
      <c r="B8" s="14" t="s">
        <v>120</v>
      </c>
      <c r="C8" s="383" t="s">
        <v>8</v>
      </c>
      <c r="D8" s="213">
        <f>'[1]CAPEX  F '!D5</f>
        <v>10000000</v>
      </c>
      <c r="E8" s="16"/>
      <c r="F8" s="16"/>
      <c r="G8" s="386" t="s">
        <v>261</v>
      </c>
      <c r="H8" s="212" t="s">
        <v>369</v>
      </c>
      <c r="I8" s="16" t="s">
        <v>276</v>
      </c>
      <c r="J8" s="384" t="s">
        <v>278</v>
      </c>
      <c r="K8" s="16" t="s">
        <v>279</v>
      </c>
    </row>
    <row r="9" spans="1:11" ht="27" hidden="1" customHeight="1" x14ac:dyDescent="0.35">
      <c r="A9" s="14" t="str">
        <f>'[1]CAPEX  F '!B6</f>
        <v xml:space="preserve">Highmast installation in Various villages </v>
      </c>
      <c r="B9" s="16" t="s">
        <v>245</v>
      </c>
      <c r="C9" s="383" t="s">
        <v>8</v>
      </c>
      <c r="D9" s="213">
        <f>'[1]CAPEX  F '!D6</f>
        <v>3267692.94</v>
      </c>
      <c r="E9" s="388">
        <f>'[1]CAPEX  F '!$E$6</f>
        <v>11316727.779999999</v>
      </c>
      <c r="F9" s="16"/>
      <c r="G9" s="386" t="s">
        <v>254</v>
      </c>
      <c r="H9" s="212" t="s">
        <v>369</v>
      </c>
      <c r="I9" s="16" t="s">
        <v>255</v>
      </c>
      <c r="J9" s="384" t="s">
        <v>278</v>
      </c>
      <c r="K9" s="389" t="s">
        <v>279</v>
      </c>
    </row>
    <row r="10" spans="1:11" hidden="1" x14ac:dyDescent="0.35">
      <c r="A10" s="313" t="s">
        <v>24</v>
      </c>
      <c r="B10" s="313"/>
      <c r="C10" s="324"/>
      <c r="D10" s="331">
        <f>SUM(D6:D9)</f>
        <v>49140650.199999996</v>
      </c>
      <c r="E10" s="331">
        <f>SUM(E6:E9)</f>
        <v>11316727.779999999</v>
      </c>
      <c r="F10" s="332">
        <f>SUM(F6:F9)</f>
        <v>0</v>
      </c>
      <c r="G10" s="317"/>
      <c r="H10" s="469"/>
      <c r="I10" s="317"/>
      <c r="J10" s="470"/>
      <c r="K10" s="107"/>
    </row>
    <row r="11" spans="1:11" hidden="1" x14ac:dyDescent="0.35">
      <c r="A11" s="335"/>
      <c r="C11" s="318"/>
      <c r="D11" s="336"/>
      <c r="E11" s="314"/>
      <c r="F11" s="314"/>
      <c r="G11" s="337"/>
      <c r="H11" s="338"/>
      <c r="I11" s="337"/>
      <c r="J11" s="382"/>
      <c r="K11" s="34"/>
    </row>
    <row r="12" spans="1:11" hidden="1" x14ac:dyDescent="0.35">
      <c r="A12" s="335"/>
      <c r="C12" s="315"/>
      <c r="D12" s="336"/>
      <c r="E12" s="314"/>
      <c r="F12" s="314"/>
      <c r="G12" s="337"/>
      <c r="H12" s="338"/>
      <c r="I12" s="337"/>
      <c r="J12" s="382"/>
      <c r="K12" s="34"/>
    </row>
    <row r="13" spans="1:11" hidden="1" x14ac:dyDescent="0.35">
      <c r="A13" s="315" t="s">
        <v>25</v>
      </c>
      <c r="B13" s="315"/>
      <c r="C13" s="318"/>
      <c r="D13" s="336"/>
      <c r="E13" s="314"/>
      <c r="F13" s="314"/>
      <c r="G13" s="337"/>
      <c r="H13" s="338"/>
      <c r="I13" s="337"/>
      <c r="J13" s="382"/>
      <c r="K13" s="77"/>
    </row>
    <row r="14" spans="1:11" ht="34.5" hidden="1" customHeight="1" x14ac:dyDescent="0.35">
      <c r="A14" s="14" t="s">
        <v>203</v>
      </c>
      <c r="B14" s="16" t="s">
        <v>152</v>
      </c>
      <c r="C14" s="383" t="s">
        <v>31</v>
      </c>
      <c r="D14" s="207">
        <f>'[1]CAPEX  F '!$D$26</f>
        <v>10000000</v>
      </c>
      <c r="E14" s="198"/>
      <c r="F14" s="16"/>
      <c r="G14" s="222" t="s">
        <v>173</v>
      </c>
      <c r="H14" s="223" t="s">
        <v>174</v>
      </c>
      <c r="I14" s="222" t="s">
        <v>175</v>
      </c>
      <c r="J14" s="390" t="s">
        <v>278</v>
      </c>
      <c r="K14" s="222" t="s">
        <v>368</v>
      </c>
    </row>
    <row r="15" spans="1:11" ht="26.5" hidden="1" customHeight="1" x14ac:dyDescent="0.35">
      <c r="A15" s="199" t="s">
        <v>29</v>
      </c>
      <c r="B15" s="199" t="s">
        <v>152</v>
      </c>
      <c r="C15" s="391" t="s">
        <v>31</v>
      </c>
      <c r="D15" s="198">
        <f>'[1]CAPEX  F '!$D$25</f>
        <v>21226000</v>
      </c>
      <c r="E15" s="219"/>
      <c r="F15" s="222"/>
      <c r="G15" s="222" t="str">
        <f>'[2]PROCUREMENT PLAN 4 (4)'!E12</f>
        <v>24/07/2020</v>
      </c>
      <c r="H15" s="223" t="str">
        <f>'[2]PROCUREMENT PLAN 4 (4)'!F12</f>
        <v>27/08/2020</v>
      </c>
      <c r="I15" s="222" t="str">
        <f>'[2]PROCUREMENT PLAN 4 (4)'!G12</f>
        <v>01/09/2020</v>
      </c>
      <c r="J15" s="390" t="s">
        <v>367</v>
      </c>
      <c r="K15" s="16"/>
    </row>
    <row r="16" spans="1:11" hidden="1" x14ac:dyDescent="0.35">
      <c r="A16" s="340" t="s">
        <v>24</v>
      </c>
      <c r="B16" s="317"/>
      <c r="C16" s="324"/>
      <c r="D16" s="331">
        <f>SUM(D14:D15)</f>
        <v>31226000</v>
      </c>
      <c r="E16" s="331">
        <f>SUM(E14:E14)</f>
        <v>0</v>
      </c>
      <c r="F16" s="332">
        <f>SUM(F14:F15)</f>
        <v>0</v>
      </c>
      <c r="G16" s="471"/>
      <c r="H16" s="472"/>
      <c r="I16" s="471"/>
      <c r="J16" s="473"/>
    </row>
    <row r="17" spans="1:11" hidden="1" x14ac:dyDescent="0.35">
      <c r="A17" s="335"/>
      <c r="C17" s="318"/>
      <c r="D17" s="336"/>
      <c r="E17" s="314"/>
      <c r="F17" s="314"/>
      <c r="G17" s="337"/>
      <c r="H17" s="338"/>
      <c r="I17" s="337"/>
      <c r="J17" s="376"/>
    </row>
    <row r="18" spans="1:11" hidden="1" x14ac:dyDescent="0.35">
      <c r="A18" s="315" t="s">
        <v>33</v>
      </c>
      <c r="B18" s="318"/>
      <c r="C18" s="318"/>
      <c r="D18" s="336"/>
      <c r="E18" s="314"/>
      <c r="F18" s="314"/>
      <c r="G18" s="337"/>
      <c r="H18" s="338"/>
      <c r="I18" s="337"/>
      <c r="J18" s="376"/>
    </row>
    <row r="19" spans="1:11" ht="59" hidden="1" customHeight="1" x14ac:dyDescent="0.35">
      <c r="A19" s="341"/>
      <c r="B19" s="319"/>
      <c r="C19" s="325"/>
      <c r="D19" s="342"/>
      <c r="E19" s="343"/>
      <c r="F19" s="344"/>
      <c r="G19" s="345"/>
      <c r="H19" s="330"/>
      <c r="I19" s="312"/>
      <c r="J19" s="375"/>
      <c r="K19" t="s">
        <v>256</v>
      </c>
    </row>
    <row r="20" spans="1:11" hidden="1" x14ac:dyDescent="0.35">
      <c r="A20" s="346" t="s">
        <v>24</v>
      </c>
      <c r="B20" s="310"/>
      <c r="C20" s="310"/>
      <c r="D20" s="347">
        <f>SUM(D19)</f>
        <v>0</v>
      </c>
      <c r="E20" s="348">
        <f t="shared" ref="E20:F20" si="0">SUM(E19)</f>
        <v>0</v>
      </c>
      <c r="F20" s="349">
        <f t="shared" si="0"/>
        <v>0</v>
      </c>
      <c r="G20" s="337"/>
      <c r="H20" s="338"/>
      <c r="I20" s="337"/>
      <c r="J20" s="376"/>
    </row>
    <row r="21" spans="1:11" hidden="1" x14ac:dyDescent="0.35">
      <c r="A21" s="315"/>
      <c r="B21" s="318"/>
      <c r="C21" s="318"/>
      <c r="D21" s="350"/>
      <c r="E21" s="314"/>
      <c r="F21" s="314"/>
      <c r="G21" s="337"/>
      <c r="H21" s="338"/>
      <c r="I21" s="337"/>
      <c r="J21" s="376"/>
    </row>
    <row r="22" spans="1:11" hidden="1" x14ac:dyDescent="0.35">
      <c r="A22" s="315" t="s">
        <v>95</v>
      </c>
      <c r="B22" s="318"/>
      <c r="C22" s="318"/>
      <c r="D22" s="336"/>
      <c r="E22" s="314"/>
      <c r="F22" s="314"/>
      <c r="G22" s="351"/>
      <c r="H22" s="352"/>
      <c r="I22" s="351"/>
      <c r="J22" s="377"/>
    </row>
    <row r="23" spans="1:11" hidden="1" x14ac:dyDescent="0.35">
      <c r="A23" s="371"/>
      <c r="B23" s="366"/>
      <c r="C23" s="372"/>
      <c r="D23" s="373"/>
      <c r="E23" s="373"/>
      <c r="F23" s="374">
        <v>5000000</v>
      </c>
      <c r="G23" s="322"/>
      <c r="H23" s="362"/>
      <c r="I23" s="322"/>
      <c r="J23" s="367"/>
    </row>
    <row r="24" spans="1:11" hidden="1" x14ac:dyDescent="0.35">
      <c r="A24" s="316" t="s">
        <v>24</v>
      </c>
      <c r="B24" s="320"/>
      <c r="C24" s="320"/>
      <c r="D24" s="339">
        <f>SUM(D23)</f>
        <v>0</v>
      </c>
      <c r="E24" s="353">
        <f t="shared" ref="E24:F24" si="1">SUM(E23)</f>
        <v>0</v>
      </c>
      <c r="F24" s="354">
        <f t="shared" si="1"/>
        <v>5000000</v>
      </c>
      <c r="G24" s="337"/>
      <c r="H24" s="338"/>
      <c r="I24" s="337"/>
      <c r="J24" s="376"/>
    </row>
    <row r="25" spans="1:11" hidden="1" x14ac:dyDescent="0.35">
      <c r="A25" s="315"/>
      <c r="B25" s="318"/>
      <c r="C25" s="318"/>
      <c r="D25" s="350"/>
      <c r="E25" s="314"/>
      <c r="F25" s="314"/>
      <c r="G25" s="355"/>
      <c r="H25" s="356"/>
      <c r="I25" s="355"/>
      <c r="J25" s="378"/>
    </row>
    <row r="26" spans="1:11" ht="28" customHeight="1" x14ac:dyDescent="0.35">
      <c r="A26" s="357" t="s">
        <v>65</v>
      </c>
      <c r="B26" s="321"/>
      <c r="C26" s="321"/>
      <c r="D26" s="358"/>
      <c r="E26" s="359"/>
      <c r="F26" s="359"/>
      <c r="G26" s="360"/>
      <c r="H26" s="361"/>
      <c r="I26" s="360"/>
      <c r="J26" s="379"/>
    </row>
    <row r="27" spans="1:11" ht="28" customHeight="1" x14ac:dyDescent="0.35">
      <c r="A27" s="311" t="s">
        <v>14</v>
      </c>
      <c r="B27" s="311" t="s">
        <v>200</v>
      </c>
      <c r="C27" s="323" t="s">
        <v>15</v>
      </c>
      <c r="D27" s="326" t="s">
        <v>365</v>
      </c>
      <c r="E27" s="327" t="s">
        <v>4</v>
      </c>
      <c r="F27" s="328" t="s">
        <v>246</v>
      </c>
      <c r="G27" s="311" t="s">
        <v>283</v>
      </c>
      <c r="H27" s="329" t="s">
        <v>170</v>
      </c>
      <c r="I27" s="311" t="s">
        <v>171</v>
      </c>
      <c r="J27" s="311" t="s">
        <v>172</v>
      </c>
    </row>
    <row r="28" spans="1:11" ht="16.5" customHeight="1" x14ac:dyDescent="0.35">
      <c r="A28" s="256" t="str">
        <f>'[1]CAPEX  F '!B38</f>
        <v>Asbestos Cutting Machine</v>
      </c>
      <c r="B28" s="199" t="str">
        <f>'[1]CAPEX  F '!C38</f>
        <v xml:space="preserve">Water </v>
      </c>
      <c r="C28" s="256" t="s">
        <v>36</v>
      </c>
      <c r="D28" s="269">
        <f>'[1]CAPEX  F '!D38</f>
        <v>100000</v>
      </c>
      <c r="E28" s="256"/>
      <c r="F28" s="256"/>
      <c r="G28" s="368" t="s">
        <v>266</v>
      </c>
      <c r="H28" s="368" t="s">
        <v>267</v>
      </c>
      <c r="I28" s="368" t="s">
        <v>252</v>
      </c>
      <c r="J28" s="368" t="s">
        <v>258</v>
      </c>
      <c r="K28" s="368" t="s">
        <v>281</v>
      </c>
    </row>
    <row r="29" spans="1:11" ht="29.5" customHeight="1" x14ac:dyDescent="0.35">
      <c r="A29" s="256" t="str">
        <f>'[1]CAPEX  F '!B39</f>
        <v>Jack Hammer (Makita Demolition Hammer)</v>
      </c>
      <c r="B29" s="256" t="str">
        <f>'[1]CAPEX  F '!C39</f>
        <v xml:space="preserve">Water </v>
      </c>
      <c r="C29" s="256" t="s">
        <v>36</v>
      </c>
      <c r="D29" s="269">
        <f>'[1]CAPEX  F '!D39</f>
        <v>150000</v>
      </c>
      <c r="E29" s="256"/>
      <c r="F29" s="256"/>
      <c r="G29" s="368" t="s">
        <v>266</v>
      </c>
      <c r="H29" s="368" t="s">
        <v>267</v>
      </c>
      <c r="I29" s="368" t="s">
        <v>252</v>
      </c>
      <c r="J29" s="368" t="s">
        <v>258</v>
      </c>
      <c r="K29" s="368" t="s">
        <v>281</v>
      </c>
    </row>
    <row r="30" spans="1:11" ht="21.5" customHeight="1" x14ac:dyDescent="0.35">
      <c r="A30" s="196" t="s">
        <v>327</v>
      </c>
      <c r="B30" s="201" t="str">
        <f>'[1]CAPEX  F '!$C$43</f>
        <v xml:space="preserve">Corporate Services </v>
      </c>
      <c r="C30" s="201" t="s">
        <v>36</v>
      </c>
      <c r="D30" s="269">
        <v>500000</v>
      </c>
      <c r="E30" s="269"/>
      <c r="F30" s="201"/>
      <c r="G30" s="369" t="s">
        <v>273</v>
      </c>
      <c r="H30" s="368" t="s">
        <v>257</v>
      </c>
      <c r="I30" s="368" t="s">
        <v>252</v>
      </c>
      <c r="J30" s="368" t="s">
        <v>258</v>
      </c>
      <c r="K30" s="368" t="s">
        <v>281</v>
      </c>
    </row>
    <row r="31" spans="1:11" ht="26.5" customHeight="1" x14ac:dyDescent="0.35">
      <c r="A31" s="196" t="str">
        <f>'[1]CAPEX  F '!$B$44</f>
        <v xml:space="preserve">Computer  Equipment </v>
      </c>
      <c r="B31" s="201" t="str">
        <f>'[1]CAPEX  F '!$C$43</f>
        <v xml:space="preserve">Corporate Services </v>
      </c>
      <c r="C31" s="201" t="s">
        <v>36</v>
      </c>
      <c r="D31" s="269">
        <v>300000</v>
      </c>
      <c r="E31" s="269"/>
      <c r="F31" s="201"/>
      <c r="G31" s="369" t="s">
        <v>273</v>
      </c>
      <c r="H31" s="368" t="s">
        <v>257</v>
      </c>
      <c r="I31" s="368" t="s">
        <v>252</v>
      </c>
      <c r="J31" s="368" t="s">
        <v>258</v>
      </c>
      <c r="K31" s="368" t="s">
        <v>281</v>
      </c>
    </row>
    <row r="32" spans="1:11" ht="34.5" customHeight="1" x14ac:dyDescent="0.35">
      <c r="A32" s="196" t="s">
        <v>259</v>
      </c>
      <c r="B32" s="201" t="s">
        <v>260</v>
      </c>
      <c r="C32" s="201" t="s">
        <v>36</v>
      </c>
      <c r="D32" s="269">
        <v>1500000</v>
      </c>
      <c r="E32" s="269"/>
      <c r="F32" s="201"/>
      <c r="G32" s="368" t="s">
        <v>261</v>
      </c>
      <c r="H32" s="368" t="s">
        <v>262</v>
      </c>
      <c r="I32" s="368" t="s">
        <v>252</v>
      </c>
      <c r="J32" s="368" t="s">
        <v>263</v>
      </c>
      <c r="K32" s="368" t="s">
        <v>281</v>
      </c>
    </row>
    <row r="33" spans="1:11" ht="28" customHeight="1" x14ac:dyDescent="0.35">
      <c r="A33" s="196" t="s">
        <v>370</v>
      </c>
      <c r="B33" s="153" t="s">
        <v>127</v>
      </c>
      <c r="C33" s="477" t="s">
        <v>374</v>
      </c>
      <c r="D33" s="269">
        <v>500000</v>
      </c>
      <c r="E33" s="269"/>
      <c r="F33" s="201"/>
      <c r="G33" s="368" t="s">
        <v>266</v>
      </c>
      <c r="H33" s="368" t="s">
        <v>267</v>
      </c>
      <c r="I33" s="368" t="s">
        <v>252</v>
      </c>
      <c r="J33" s="368" t="s">
        <v>376</v>
      </c>
      <c r="K33" s="368"/>
    </row>
    <row r="34" spans="1:11" ht="24" customHeight="1" x14ac:dyDescent="0.35">
      <c r="A34" s="196" t="s">
        <v>371</v>
      </c>
      <c r="B34" s="153" t="s">
        <v>163</v>
      </c>
      <c r="C34" s="477" t="s">
        <v>374</v>
      </c>
      <c r="D34" s="269">
        <v>500000</v>
      </c>
      <c r="E34" s="269"/>
      <c r="F34" s="201"/>
      <c r="G34" s="368" t="s">
        <v>266</v>
      </c>
      <c r="H34" s="368" t="s">
        <v>267</v>
      </c>
      <c r="I34" s="368" t="s">
        <v>252</v>
      </c>
      <c r="J34" s="368" t="s">
        <v>376</v>
      </c>
      <c r="K34" s="368"/>
    </row>
    <row r="35" spans="1:11" ht="30" customHeight="1" x14ac:dyDescent="0.35">
      <c r="A35" s="196" t="s">
        <v>264</v>
      </c>
      <c r="B35" s="201" t="s">
        <v>260</v>
      </c>
      <c r="C35" s="201" t="s">
        <v>36</v>
      </c>
      <c r="D35" s="269">
        <v>800000</v>
      </c>
      <c r="E35" s="392"/>
      <c r="F35" s="201"/>
      <c r="G35" s="368" t="s">
        <v>261</v>
      </c>
      <c r="H35" s="368" t="s">
        <v>262</v>
      </c>
      <c r="I35" s="368" t="s">
        <v>252</v>
      </c>
      <c r="J35" s="368" t="s">
        <v>376</v>
      </c>
      <c r="K35" s="368" t="s">
        <v>281</v>
      </c>
    </row>
    <row r="36" spans="1:11" hidden="1" x14ac:dyDescent="0.35">
      <c r="A36" s="196" t="str">
        <f>'[1]CAPEX  F '!B47</f>
        <v>1 X Compactor trucks</v>
      </c>
      <c r="B36" s="201" t="s">
        <v>269</v>
      </c>
      <c r="C36" s="201" t="s">
        <v>36</v>
      </c>
      <c r="D36" s="269"/>
      <c r="E36" s="269">
        <v>5000000</v>
      </c>
      <c r="F36" s="201"/>
      <c r="G36" s="368"/>
      <c r="H36" s="368"/>
      <c r="I36" s="368"/>
      <c r="J36" s="368"/>
      <c r="K36" s="368" t="s">
        <v>281</v>
      </c>
    </row>
    <row r="37" spans="1:11" hidden="1" x14ac:dyDescent="0.35">
      <c r="A37" s="196" t="str">
        <f>'[1]CAPEX  F '!B48</f>
        <v>1 x Skip loader truck</v>
      </c>
      <c r="B37" s="201" t="s">
        <v>268</v>
      </c>
      <c r="C37" s="201" t="s">
        <v>36</v>
      </c>
      <c r="D37" s="269"/>
      <c r="E37" s="269">
        <v>2000000</v>
      </c>
      <c r="F37" s="201"/>
      <c r="G37" s="369" t="s">
        <v>177</v>
      </c>
      <c r="H37" s="368" t="s">
        <v>178</v>
      </c>
      <c r="I37" s="368" t="s">
        <v>180</v>
      </c>
      <c r="J37" s="368" t="s">
        <v>181</v>
      </c>
      <c r="K37" s="368" t="s">
        <v>281</v>
      </c>
    </row>
    <row r="38" spans="1:11" s="99" customFormat="1" x14ac:dyDescent="0.35">
      <c r="A38" s="196" t="str">
        <f>'[1]CAPEX  F '!B49</f>
        <v xml:space="preserve">Tractor </v>
      </c>
      <c r="B38" s="201" t="str">
        <f>'[1]CAPEX  F '!C49</f>
        <v xml:space="preserve">social - waste </v>
      </c>
      <c r="C38" s="201" t="s">
        <v>36</v>
      </c>
      <c r="D38" s="269">
        <f>'[1]CAPEX  F '!D49</f>
        <v>700000</v>
      </c>
      <c r="E38" s="269">
        <v>480000</v>
      </c>
      <c r="F38" s="201"/>
      <c r="G38" s="370" t="str">
        <f>G32</f>
        <v>14/05/2023</v>
      </c>
      <c r="H38" s="368" t="str">
        <f>H32</f>
        <v>28/05/2023</v>
      </c>
      <c r="I38" s="368" t="str">
        <f>I32</f>
        <v>30/06/2023</v>
      </c>
      <c r="J38" s="368" t="str">
        <f>J32</f>
        <v>30/09/2023</v>
      </c>
      <c r="K38" s="368" t="s">
        <v>281</v>
      </c>
    </row>
    <row r="39" spans="1:11" x14ac:dyDescent="0.35">
      <c r="A39" s="196" t="str">
        <f>'[1]CAPEX  F '!B50</f>
        <v xml:space="preserve">TLB  + Detagible Broom </v>
      </c>
      <c r="B39" s="201" t="str">
        <f>'[1]CAPEX  F '!C50</f>
        <v xml:space="preserve">Public  work </v>
      </c>
      <c r="C39" s="201" t="s">
        <v>36</v>
      </c>
      <c r="D39" s="269">
        <f>'[1]CAPEX  F '!D50</f>
        <v>1720000</v>
      </c>
      <c r="E39" s="269">
        <v>500000</v>
      </c>
      <c r="F39" s="201"/>
      <c r="G39" s="370" t="str">
        <f t="shared" ref="G39:J39" si="2">G35</f>
        <v>14/05/2023</v>
      </c>
      <c r="H39" s="368" t="str">
        <f t="shared" si="2"/>
        <v>28/05/2023</v>
      </c>
      <c r="I39" s="368" t="str">
        <f t="shared" si="2"/>
        <v>30/06/2023</v>
      </c>
      <c r="J39" s="368" t="str">
        <f t="shared" si="2"/>
        <v>30/12/2023</v>
      </c>
      <c r="K39" s="368" t="s">
        <v>281</v>
      </c>
    </row>
    <row r="40" spans="1:11" x14ac:dyDescent="0.35">
      <c r="A40" s="196" t="str">
        <f>'[1]CAPEX  F '!B51</f>
        <v xml:space="preserve">Trailor for Roller </v>
      </c>
      <c r="B40" s="201" t="str">
        <f>'[1]CAPEX  F '!C51</f>
        <v xml:space="preserve">Public  work </v>
      </c>
      <c r="C40" s="201" t="s">
        <v>36</v>
      </c>
      <c r="D40" s="269">
        <f>'[1]CAPEX  F '!D51</f>
        <v>80000</v>
      </c>
      <c r="E40" s="269">
        <v>300000</v>
      </c>
      <c r="F40" s="201"/>
      <c r="G40" s="370" t="s">
        <v>262</v>
      </c>
      <c r="H40" s="368" t="s">
        <v>265</v>
      </c>
      <c r="I40" s="368" t="s">
        <v>257</v>
      </c>
      <c r="J40" s="368" t="s">
        <v>258</v>
      </c>
      <c r="K40" s="368" t="s">
        <v>281</v>
      </c>
    </row>
    <row r="41" spans="1:11" x14ac:dyDescent="0.35">
      <c r="A41" s="196" t="str">
        <f>'[1]CAPEX  F '!B52</f>
        <v xml:space="preserve">Road resealing </v>
      </c>
      <c r="B41" s="201" t="str">
        <f>'[1]CAPEX  F '!C52</f>
        <v xml:space="preserve">Public  work </v>
      </c>
      <c r="C41" s="201" t="s">
        <v>36</v>
      </c>
      <c r="D41" s="269">
        <v>1000000</v>
      </c>
      <c r="E41" s="201"/>
      <c r="F41" s="201"/>
      <c r="G41" s="370" t="str">
        <f t="shared" ref="G41:J41" si="3">G39</f>
        <v>14/05/2023</v>
      </c>
      <c r="H41" s="368" t="str">
        <f t="shared" si="3"/>
        <v>28/05/2023</v>
      </c>
      <c r="I41" s="368" t="str">
        <f t="shared" si="3"/>
        <v>30/06/2023</v>
      </c>
      <c r="J41" s="368" t="str">
        <f t="shared" si="3"/>
        <v>30/12/2023</v>
      </c>
      <c r="K41" s="368" t="s">
        <v>281</v>
      </c>
    </row>
    <row r="42" spans="1:11" ht="29" x14ac:dyDescent="0.35">
      <c r="A42" s="196" t="str">
        <f>'[1]CAPEX  F '!B53</f>
        <v xml:space="preserve">Marapong Roads &amp; storm water  Technical report </v>
      </c>
      <c r="B42" s="201" t="str">
        <f>'[1]CAPEX  F '!C53</f>
        <v xml:space="preserve">Public  work </v>
      </c>
      <c r="C42" s="201" t="s">
        <v>36</v>
      </c>
      <c r="D42" s="269">
        <f>'[1]CAPEX  F '!D53</f>
        <v>1200000</v>
      </c>
      <c r="E42" s="201"/>
      <c r="F42" s="201"/>
      <c r="G42" s="370" t="s">
        <v>270</v>
      </c>
      <c r="H42" s="370" t="s">
        <v>271</v>
      </c>
      <c r="I42" s="370" t="s">
        <v>272</v>
      </c>
      <c r="J42" s="369" t="s">
        <v>258</v>
      </c>
      <c r="K42" s="368" t="s">
        <v>281</v>
      </c>
    </row>
    <row r="43" spans="1:11" x14ac:dyDescent="0.35">
      <c r="A43" s="196" t="str">
        <f>'[1]CAPEX  F '!B54</f>
        <v xml:space="preserve">Onvewaght Roads -Technical report </v>
      </c>
      <c r="B43" s="201" t="str">
        <f>'[1]CAPEX  F '!C54</f>
        <v xml:space="preserve">Public  work </v>
      </c>
      <c r="C43" s="201" t="s">
        <v>36</v>
      </c>
      <c r="D43" s="269">
        <f>'[1]CAPEX  F '!D54</f>
        <v>1200000</v>
      </c>
      <c r="E43" s="201"/>
      <c r="F43" s="201"/>
      <c r="G43" s="370" t="s">
        <v>270</v>
      </c>
      <c r="H43" s="370" t="s">
        <v>271</v>
      </c>
      <c r="I43" s="370" t="s">
        <v>272</v>
      </c>
      <c r="J43" s="369" t="s">
        <v>258</v>
      </c>
      <c r="K43" s="368" t="s">
        <v>281</v>
      </c>
    </row>
    <row r="44" spans="1:11" ht="29" hidden="1" x14ac:dyDescent="0.35">
      <c r="A44" s="196" t="str">
        <f>'[1]CAPEX  F '!B55</f>
        <v xml:space="preserve">Supply,Delivery and off - Loading on Mobile Trash  Pump </v>
      </c>
      <c r="B44" s="201" t="str">
        <f>'[1]CAPEX  F '!C55</f>
        <v xml:space="preserve">Sanitation </v>
      </c>
      <c r="C44" s="201" t="s">
        <v>36</v>
      </c>
      <c r="D44" s="269">
        <f>'[1]CAPEX  F '!D55</f>
        <v>0</v>
      </c>
      <c r="E44" s="201"/>
      <c r="F44" s="201"/>
      <c r="G44" s="370" t="s">
        <v>270</v>
      </c>
      <c r="H44" s="370" t="s">
        <v>271</v>
      </c>
      <c r="I44" s="370" t="s">
        <v>272</v>
      </c>
      <c r="J44" s="369" t="s">
        <v>258</v>
      </c>
      <c r="K44" s="368" t="s">
        <v>281</v>
      </c>
    </row>
    <row r="45" spans="1:11" ht="47" customHeight="1" x14ac:dyDescent="0.35">
      <c r="A45" s="196" t="str">
        <f>'[1]CAPEX  F '!B56</f>
        <v xml:space="preserve">Supply,Delivery and off - Loading and licencing of Sewer Unblocking machine </v>
      </c>
      <c r="B45" s="201" t="str">
        <f>'[1]CAPEX  F '!C56</f>
        <v xml:space="preserve">Sanitation </v>
      </c>
      <c r="C45" s="201" t="s">
        <v>36</v>
      </c>
      <c r="D45" s="269">
        <f>'[1]CAPEX  F '!D56</f>
        <v>680000</v>
      </c>
      <c r="E45" s="201"/>
      <c r="F45" s="201"/>
      <c r="G45" s="370" t="s">
        <v>270</v>
      </c>
      <c r="H45" s="370" t="s">
        <v>271</v>
      </c>
      <c r="I45" s="370" t="s">
        <v>272</v>
      </c>
      <c r="J45" s="369" t="s">
        <v>258</v>
      </c>
      <c r="K45" s="368" t="s">
        <v>281</v>
      </c>
    </row>
    <row r="46" spans="1:11" ht="29" x14ac:dyDescent="0.35">
      <c r="A46" s="196" t="str">
        <f>'[1]CAPEX  F '!B57</f>
        <v>Supply delivery and Offloading of Mobile bucket winch</v>
      </c>
      <c r="B46" s="201" t="str">
        <f>'[1]CAPEX  F '!C57</f>
        <v xml:space="preserve">Sanitation </v>
      </c>
      <c r="C46" s="201" t="s">
        <v>36</v>
      </c>
      <c r="D46" s="269">
        <f>'[1]CAPEX  F '!D57</f>
        <v>1300000</v>
      </c>
      <c r="E46" s="269">
        <v>1500000</v>
      </c>
      <c r="F46" s="201"/>
      <c r="G46" s="370" t="s">
        <v>270</v>
      </c>
      <c r="H46" s="370" t="s">
        <v>271</v>
      </c>
      <c r="I46" s="370" t="s">
        <v>272</v>
      </c>
      <c r="J46" s="369" t="s">
        <v>258</v>
      </c>
      <c r="K46" s="368" t="s">
        <v>281</v>
      </c>
    </row>
    <row r="47" spans="1:11" ht="51.5" customHeight="1" x14ac:dyDescent="0.35">
      <c r="A47" s="196" t="str">
        <f>'[1]CAPEX  F '!B58</f>
        <v>Refurbishment and upgrading of Paarl wastewater treatment works &amp; holding dam</v>
      </c>
      <c r="B47" s="201" t="str">
        <f>'[1]CAPEX  F '!C58</f>
        <v xml:space="preserve">Sanitation </v>
      </c>
      <c r="C47" s="201" t="s">
        <v>36</v>
      </c>
      <c r="D47" s="269">
        <f>'[1]CAPEX  F '!D58</f>
        <v>1500000</v>
      </c>
      <c r="E47" s="393">
        <v>200000</v>
      </c>
      <c r="F47" s="201"/>
      <c r="G47" s="370" t="s">
        <v>273</v>
      </c>
      <c r="H47" s="370" t="s">
        <v>274</v>
      </c>
      <c r="I47" s="368" t="s">
        <v>275</v>
      </c>
      <c r="J47" s="368" t="s">
        <v>263</v>
      </c>
      <c r="K47" s="368" t="s">
        <v>281</v>
      </c>
    </row>
    <row r="48" spans="1:11" x14ac:dyDescent="0.35">
      <c r="A48" s="196" t="str">
        <f>'[1]CAPEX  F '!B59</f>
        <v xml:space="preserve">Technical report for VIP Toilets </v>
      </c>
      <c r="B48" s="201" t="str">
        <f>'[1]CAPEX  F '!C59</f>
        <v xml:space="preserve">Sanitation </v>
      </c>
      <c r="C48" s="201" t="s">
        <v>36</v>
      </c>
      <c r="D48" s="269">
        <f>'[1]CAPEX  F '!D59</f>
        <v>600000</v>
      </c>
      <c r="E48" s="393">
        <v>1000000</v>
      </c>
      <c r="F48" s="201"/>
      <c r="G48" s="370" t="s">
        <v>273</v>
      </c>
      <c r="H48" s="370" t="s">
        <v>274</v>
      </c>
      <c r="I48" s="368" t="s">
        <v>275</v>
      </c>
      <c r="J48" s="368" t="s">
        <v>263</v>
      </c>
      <c r="K48" s="368" t="s">
        <v>281</v>
      </c>
    </row>
    <row r="49" spans="1:11" ht="29" x14ac:dyDescent="0.35">
      <c r="A49" s="196" t="str">
        <f>'[1]CAPEX  F '!B60</f>
        <v xml:space="preserve">Refurbishment of Zongesien &amp;  construction of sewer dumping site </v>
      </c>
      <c r="B49" s="201" t="str">
        <f>'[1]CAPEX  F '!C60</f>
        <v xml:space="preserve">Sanitation </v>
      </c>
      <c r="C49" s="201" t="s">
        <v>36</v>
      </c>
      <c r="D49" s="269">
        <v>1500000</v>
      </c>
      <c r="E49" s="393"/>
      <c r="F49" s="201"/>
      <c r="G49" s="368" t="s">
        <v>182</v>
      </c>
      <c r="H49" s="368" t="s">
        <v>183</v>
      </c>
      <c r="I49" s="368" t="s">
        <v>184</v>
      </c>
      <c r="J49" s="368" t="s">
        <v>181</v>
      </c>
      <c r="K49" s="368" t="s">
        <v>281</v>
      </c>
    </row>
    <row r="50" spans="1:11" ht="29" x14ac:dyDescent="0.35">
      <c r="A50" s="196" t="str">
        <f>'[1]CAPEX  F '!B61</f>
        <v>Construction of KingbirdLine (Techical report)</v>
      </c>
      <c r="B50" s="196" t="str">
        <f>'[1]CAPEX  F '!C61</f>
        <v xml:space="preserve">Electrical </v>
      </c>
      <c r="C50" s="201" t="s">
        <v>36</v>
      </c>
      <c r="D50" s="269">
        <f>'[1]CAPEX  F '!D61</f>
        <v>1600000</v>
      </c>
      <c r="E50" s="393">
        <v>600000</v>
      </c>
      <c r="F50" s="201"/>
      <c r="G50" s="368" t="s">
        <v>182</v>
      </c>
      <c r="H50" s="368" t="s">
        <v>183</v>
      </c>
      <c r="I50" s="368" t="s">
        <v>184</v>
      </c>
      <c r="J50" s="368" t="s">
        <v>181</v>
      </c>
      <c r="K50" s="368" t="s">
        <v>281</v>
      </c>
    </row>
    <row r="51" spans="1:11" x14ac:dyDescent="0.35">
      <c r="A51" s="394" t="str">
        <f>'[1]CAPEX  F '!B62</f>
        <v xml:space="preserve">Replacembet of Switch Gears x 2 </v>
      </c>
      <c r="B51" s="394" t="str">
        <f>'[1]CAPEX  F '!C62</f>
        <v xml:space="preserve">Electrical </v>
      </c>
      <c r="C51" s="201" t="s">
        <v>36</v>
      </c>
      <c r="D51" s="269">
        <f>'[1]CAPEX  F '!D62</f>
        <v>800000</v>
      </c>
      <c r="E51" s="201"/>
      <c r="F51" s="201"/>
      <c r="G51" s="370" t="s">
        <v>273</v>
      </c>
      <c r="H51" s="368" t="s">
        <v>274</v>
      </c>
      <c r="I51" s="368" t="s">
        <v>275</v>
      </c>
      <c r="J51" s="368" t="s">
        <v>263</v>
      </c>
      <c r="K51" s="368" t="s">
        <v>281</v>
      </c>
    </row>
    <row r="52" spans="1:11" ht="29" hidden="1" x14ac:dyDescent="0.35">
      <c r="A52" s="394" t="str">
        <f>'[1]CAPEX  F '!B63</f>
        <v>Consulting Engineer (Resposible Engineer - approval for Engineering)</v>
      </c>
      <c r="B52" s="394" t="str">
        <f>'[1]CAPEX  F '!C63</f>
        <v xml:space="preserve">Electrical </v>
      </c>
      <c r="C52" s="201" t="s">
        <v>144</v>
      </c>
      <c r="D52" s="395">
        <f>'[1]CAPEX  F '!D63</f>
        <v>0</v>
      </c>
      <c r="E52" s="393">
        <v>5400000</v>
      </c>
      <c r="F52" s="201"/>
      <c r="G52" s="368"/>
      <c r="H52" s="368"/>
      <c r="I52" s="368"/>
      <c r="J52" s="368"/>
      <c r="K52" s="368" t="s">
        <v>282</v>
      </c>
    </row>
    <row r="53" spans="1:11" ht="29" x14ac:dyDescent="0.35">
      <c r="A53" s="394" t="str">
        <f>'[1]CAPEX  F '!B64</f>
        <v>Maintanance and closing of the ring circuits + 12</v>
      </c>
      <c r="B53" s="394" t="str">
        <f>'[1]CAPEX  F '!C64</f>
        <v xml:space="preserve">Electrical </v>
      </c>
      <c r="C53" s="201" t="s">
        <v>36</v>
      </c>
      <c r="D53" s="269">
        <f>'[1]CAPEX  F '!D64</f>
        <v>1000000</v>
      </c>
      <c r="E53" s="201"/>
      <c r="F53" s="201"/>
      <c r="G53" s="369" t="s">
        <v>177</v>
      </c>
      <c r="H53" s="368" t="s">
        <v>174</v>
      </c>
      <c r="I53" s="368" t="s">
        <v>175</v>
      </c>
      <c r="J53" s="368" t="s">
        <v>176</v>
      </c>
      <c r="K53" s="368" t="s">
        <v>281</v>
      </c>
    </row>
    <row r="54" spans="1:11" ht="29" x14ac:dyDescent="0.35">
      <c r="A54" s="196" t="str">
        <f>'[1]CAPEX  F '!B65</f>
        <v xml:space="preserve">Pump 25 Reurbishment and construction of line to zongesien </v>
      </c>
      <c r="B54" s="201" t="str">
        <f>'[1]CAPEX  F '!C65</f>
        <v xml:space="preserve">Sanitation </v>
      </c>
      <c r="C54" s="201" t="s">
        <v>36</v>
      </c>
      <c r="D54" s="269">
        <f>'[1]CAPEX  F '!D65</f>
        <v>500000</v>
      </c>
      <c r="E54" s="393"/>
      <c r="F54" s="201"/>
      <c r="G54" s="368" t="s">
        <v>178</v>
      </c>
      <c r="H54" s="368" t="s">
        <v>180</v>
      </c>
      <c r="I54" s="368" t="s">
        <v>178</v>
      </c>
      <c r="J54" s="368" t="s">
        <v>183</v>
      </c>
      <c r="K54" s="368" t="s">
        <v>281</v>
      </c>
    </row>
    <row r="55" spans="1:11" ht="28" hidden="1" customHeight="1" x14ac:dyDescent="0.35">
      <c r="A55" s="196" t="str">
        <f>'[1]CAPEX  F '!B66</f>
        <v xml:space="preserve">Pump 24 Reurbishment and construction phehelelo </v>
      </c>
      <c r="B55" s="201" t="str">
        <f>'[1]CAPEX  F '!C66</f>
        <v xml:space="preserve">Sanitation </v>
      </c>
      <c r="C55" s="201" t="s">
        <v>36</v>
      </c>
      <c r="D55" s="269">
        <f>'[1]CAPEX  F '!D66</f>
        <v>0</v>
      </c>
      <c r="E55" s="201"/>
      <c r="F55" s="201"/>
      <c r="G55" s="368" t="s">
        <v>178</v>
      </c>
      <c r="H55" s="368" t="s">
        <v>186</v>
      </c>
      <c r="I55" s="368" t="s">
        <v>185</v>
      </c>
      <c r="J55" s="368" t="s">
        <v>187</v>
      </c>
      <c r="K55" s="368" t="s">
        <v>281</v>
      </c>
    </row>
    <row r="56" spans="1:11" x14ac:dyDescent="0.35">
      <c r="A56" s="196" t="str">
        <f>'[1]CAPEX  F '!B67</f>
        <v>BI  system</v>
      </c>
      <c r="B56" s="201" t="str">
        <f>'[1]CAPEX  F '!C67</f>
        <v xml:space="preserve">BTO </v>
      </c>
      <c r="C56" s="201" t="s">
        <v>36</v>
      </c>
      <c r="D56" s="269">
        <f>'[1]CAPEX  F '!D67</f>
        <v>300000</v>
      </c>
      <c r="E56" s="201"/>
      <c r="F56" s="201"/>
      <c r="G56" s="370" t="s">
        <v>177</v>
      </c>
      <c r="H56" s="369" t="s">
        <v>204</v>
      </c>
      <c r="I56" s="369" t="s">
        <v>205</v>
      </c>
      <c r="J56" s="368" t="s">
        <v>178</v>
      </c>
      <c r="K56" s="368" t="s">
        <v>281</v>
      </c>
    </row>
    <row r="57" spans="1:11" ht="31" customHeight="1" x14ac:dyDescent="0.35">
      <c r="A57" s="196" t="s">
        <v>372</v>
      </c>
      <c r="B57" s="201" t="s">
        <v>335</v>
      </c>
      <c r="C57" s="196" t="s">
        <v>374</v>
      </c>
      <c r="D57" s="269">
        <v>1000000</v>
      </c>
      <c r="E57" s="201"/>
      <c r="F57" s="201"/>
      <c r="G57" s="368" t="s">
        <v>266</v>
      </c>
      <c r="H57" s="368" t="s">
        <v>267</v>
      </c>
      <c r="I57" s="368" t="s">
        <v>252</v>
      </c>
      <c r="J57" s="368" t="s">
        <v>376</v>
      </c>
      <c r="K57" s="467"/>
    </row>
    <row r="58" spans="1:11" ht="30.5" customHeight="1" x14ac:dyDescent="0.35">
      <c r="A58" s="196" t="s">
        <v>373</v>
      </c>
      <c r="B58" s="201" t="s">
        <v>316</v>
      </c>
      <c r="C58" s="196" t="s">
        <v>375</v>
      </c>
      <c r="D58" s="269">
        <v>1000000</v>
      </c>
      <c r="E58" s="201"/>
      <c r="F58" s="201"/>
      <c r="G58" s="368" t="s">
        <v>266</v>
      </c>
      <c r="H58" s="368" t="s">
        <v>267</v>
      </c>
      <c r="I58" s="368" t="s">
        <v>252</v>
      </c>
      <c r="J58" s="368" t="s">
        <v>376</v>
      </c>
      <c r="K58" s="467"/>
    </row>
    <row r="59" spans="1:11" x14ac:dyDescent="0.35">
      <c r="A59" s="474" t="s">
        <v>24</v>
      </c>
      <c r="B59" s="475"/>
      <c r="C59" s="475"/>
      <c r="D59" s="476">
        <f>SUM(D28:D58)</f>
        <v>22030000</v>
      </c>
      <c r="E59" s="476">
        <f>SUM(E30:E56)</f>
        <v>16980000</v>
      </c>
      <c r="F59" s="476">
        <f>SUM(F30:F56)</f>
        <v>0</v>
      </c>
      <c r="G59" s="471"/>
      <c r="H59" s="472"/>
      <c r="I59" s="471"/>
      <c r="J59" s="471"/>
    </row>
    <row r="60" spans="1:11" x14ac:dyDescent="0.35">
      <c r="A60" s="314"/>
      <c r="D60" s="314"/>
      <c r="E60" s="314"/>
      <c r="F60" s="314"/>
      <c r="G60" s="314"/>
      <c r="H60" s="314"/>
      <c r="I60" s="314"/>
      <c r="J60" s="314"/>
    </row>
  </sheetData>
  <mergeCells count="1">
    <mergeCell ref="A3:J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FAF55-343D-489B-B9A9-BF7CBC2C03AC}">
  <dimension ref="A3:K62"/>
  <sheetViews>
    <sheetView topLeftCell="A50" zoomScaleNormal="100" workbookViewId="0">
      <selection activeCell="A60" sqref="A60:XFD60"/>
    </sheetView>
  </sheetViews>
  <sheetFormatPr defaultRowHeight="14.5" x14ac:dyDescent="0.35"/>
  <cols>
    <col min="1" max="1" width="35.7265625" customWidth="1"/>
    <col min="2" max="2" width="16.81640625" style="314" customWidth="1"/>
    <col min="3" max="3" width="9.36328125" style="314" customWidth="1"/>
    <col min="4" max="4" width="13.7265625" customWidth="1"/>
    <col min="5" max="5" width="13.36328125" hidden="1" customWidth="1"/>
    <col min="6" max="6" width="14.7265625" hidden="1" customWidth="1"/>
    <col min="7" max="7" width="13.90625" customWidth="1"/>
    <col min="8" max="8" width="17.90625" customWidth="1"/>
    <col min="9" max="9" width="13.36328125" customWidth="1"/>
    <col min="10" max="10" width="14.81640625" customWidth="1"/>
    <col min="11" max="11" width="28.26953125" hidden="1" customWidth="1"/>
  </cols>
  <sheetData>
    <row r="3" spans="1:11" ht="28.5" x14ac:dyDescent="0.65">
      <c r="A3" s="491" t="s">
        <v>243</v>
      </c>
      <c r="B3" s="491"/>
      <c r="C3" s="491"/>
      <c r="D3" s="491"/>
      <c r="E3" s="491"/>
      <c r="F3" s="491"/>
      <c r="G3" s="491"/>
      <c r="H3" s="491"/>
      <c r="I3" s="491"/>
      <c r="J3" s="492"/>
    </row>
    <row r="4" spans="1:11" x14ac:dyDescent="0.35">
      <c r="A4" s="5" t="s">
        <v>19</v>
      </c>
      <c r="B4" s="310"/>
      <c r="C4" s="310"/>
      <c r="D4" s="38"/>
      <c r="G4" s="107"/>
      <c r="H4" s="181"/>
      <c r="I4" s="107"/>
      <c r="J4" s="107"/>
      <c r="K4" s="12"/>
    </row>
    <row r="5" spans="1:11" ht="42.5" customHeight="1" x14ac:dyDescent="0.35">
      <c r="A5" s="311" t="s">
        <v>14</v>
      </c>
      <c r="B5" s="311" t="s">
        <v>200</v>
      </c>
      <c r="C5" s="323" t="s">
        <v>15</v>
      </c>
      <c r="D5" s="326" t="s">
        <v>365</v>
      </c>
      <c r="E5" s="327" t="s">
        <v>4</v>
      </c>
      <c r="F5" s="328" t="s">
        <v>246</v>
      </c>
      <c r="G5" s="311" t="s">
        <v>283</v>
      </c>
      <c r="H5" s="329" t="s">
        <v>170</v>
      </c>
      <c r="I5" s="311" t="s">
        <v>171</v>
      </c>
      <c r="J5" s="311" t="s">
        <v>172</v>
      </c>
      <c r="K5" s="380" t="s">
        <v>253</v>
      </c>
    </row>
    <row r="6" spans="1:11" ht="45" hidden="1" customHeight="1" x14ac:dyDescent="0.35">
      <c r="A6" s="14" t="str">
        <f>'[1]CAPEX  F '!B3</f>
        <v>Extension and Augmentation of water supply in Witpoort RWS  6</v>
      </c>
      <c r="B6" s="16" t="s">
        <v>152</v>
      </c>
      <c r="C6" s="383" t="s">
        <v>8</v>
      </c>
      <c r="D6" s="198">
        <f>'[1]CAPEX  F '!D3</f>
        <v>3892681.9</v>
      </c>
      <c r="E6" s="16"/>
      <c r="F6" s="16"/>
      <c r="G6" s="16" t="str">
        <f>'PROCUREMENT PLAN 2022-23 (4)'!G7</f>
        <v>15/07/2022</v>
      </c>
      <c r="H6" s="16" t="str">
        <f>'PROCUREMENT PLAN 2022-23 (4)'!H7</f>
        <v>31/07/2022</v>
      </c>
      <c r="I6" s="16" t="str">
        <f>'PROCUREMENT PLAN 2022-23 (4)'!I7</f>
        <v>15/08/2022</v>
      </c>
      <c r="J6" s="384" t="s">
        <v>366</v>
      </c>
      <c r="K6" s="16" t="s">
        <v>280</v>
      </c>
    </row>
    <row r="7" spans="1:11" ht="39.5" hidden="1" customHeight="1" x14ac:dyDescent="0.35">
      <c r="A7" s="14" t="str">
        <f>'[1]CAPEX  F '!B4</f>
        <v xml:space="preserve">Establishment of transfer stations in the rural villages </v>
      </c>
      <c r="B7" s="16" t="s">
        <v>244</v>
      </c>
      <c r="C7" s="383" t="s">
        <v>8</v>
      </c>
      <c r="D7" s="385">
        <f>'[1]CAPEX  F '!D4</f>
        <v>31980275.359999999</v>
      </c>
      <c r="E7" s="16"/>
      <c r="F7" s="16"/>
      <c r="G7" s="386" t="s">
        <v>261</v>
      </c>
      <c r="H7" s="212" t="s">
        <v>369</v>
      </c>
      <c r="I7" s="16" t="s">
        <v>276</v>
      </c>
      <c r="J7" s="387" t="s">
        <v>277</v>
      </c>
      <c r="K7" s="16" t="s">
        <v>279</v>
      </c>
    </row>
    <row r="8" spans="1:11" ht="36.5" hidden="1" customHeight="1" x14ac:dyDescent="0.35">
      <c r="A8" s="14" t="str">
        <f>'[1]CAPEX  F '!B5</f>
        <v>Marapong sports, arts and culture precinct phase 2</v>
      </c>
      <c r="B8" s="14" t="s">
        <v>120</v>
      </c>
      <c r="C8" s="383" t="s">
        <v>8</v>
      </c>
      <c r="D8" s="213">
        <f>'[1]CAPEX  F '!D5</f>
        <v>10000000</v>
      </c>
      <c r="E8" s="16"/>
      <c r="F8" s="16"/>
      <c r="G8" s="386" t="s">
        <v>261</v>
      </c>
      <c r="H8" s="212" t="s">
        <v>369</v>
      </c>
      <c r="I8" s="16" t="s">
        <v>276</v>
      </c>
      <c r="J8" s="384" t="s">
        <v>278</v>
      </c>
      <c r="K8" s="16" t="s">
        <v>279</v>
      </c>
    </row>
    <row r="9" spans="1:11" ht="27" hidden="1" customHeight="1" x14ac:dyDescent="0.35">
      <c r="A9" s="14" t="str">
        <f>'[1]CAPEX  F '!B6</f>
        <v xml:space="preserve">Highmast installation in Various villages </v>
      </c>
      <c r="B9" s="16" t="s">
        <v>245</v>
      </c>
      <c r="C9" s="383" t="s">
        <v>8</v>
      </c>
      <c r="D9" s="213">
        <f>'[1]CAPEX  F '!D6</f>
        <v>3267692.94</v>
      </c>
      <c r="E9" s="388">
        <f>'[1]CAPEX  F '!$E$6</f>
        <v>11316727.779999999</v>
      </c>
      <c r="F9" s="16"/>
      <c r="G9" s="386" t="s">
        <v>254</v>
      </c>
      <c r="H9" s="212" t="s">
        <v>369</v>
      </c>
      <c r="I9" s="16" t="s">
        <v>255</v>
      </c>
      <c r="J9" s="384" t="s">
        <v>278</v>
      </c>
      <c r="K9" s="389" t="s">
        <v>279</v>
      </c>
    </row>
    <row r="10" spans="1:11" hidden="1" x14ac:dyDescent="0.35">
      <c r="A10" s="313" t="s">
        <v>24</v>
      </c>
      <c r="B10" s="313"/>
      <c r="C10" s="324"/>
      <c r="D10" s="331">
        <f>SUM(D6:D9)</f>
        <v>49140650.199999996</v>
      </c>
      <c r="E10" s="331">
        <f>SUM(E6:E9)</f>
        <v>11316727.779999999</v>
      </c>
      <c r="F10" s="332">
        <f>SUM(F6:F9)</f>
        <v>0</v>
      </c>
      <c r="G10" s="317"/>
      <c r="H10" s="469"/>
      <c r="I10" s="317"/>
      <c r="J10" s="470"/>
      <c r="K10" s="107"/>
    </row>
    <row r="11" spans="1:11" hidden="1" x14ac:dyDescent="0.35">
      <c r="A11" s="335"/>
      <c r="C11" s="318"/>
      <c r="D11" s="336"/>
      <c r="E11" s="314"/>
      <c r="F11" s="314"/>
      <c r="G11" s="337"/>
      <c r="H11" s="338"/>
      <c r="I11" s="337"/>
      <c r="J11" s="382"/>
      <c r="K11" s="34"/>
    </row>
    <row r="12" spans="1:11" hidden="1" x14ac:dyDescent="0.35">
      <c r="A12" s="335"/>
      <c r="C12" s="315"/>
      <c r="D12" s="336"/>
      <c r="E12" s="314"/>
      <c r="F12" s="314"/>
      <c r="G12" s="337"/>
      <c r="H12" s="338"/>
      <c r="I12" s="337"/>
      <c r="J12" s="382"/>
      <c r="K12" s="34"/>
    </row>
    <row r="13" spans="1:11" hidden="1" x14ac:dyDescent="0.35">
      <c r="A13" s="315" t="s">
        <v>25</v>
      </c>
      <c r="B13" s="315"/>
      <c r="C13" s="318"/>
      <c r="D13" s="336"/>
      <c r="E13" s="314"/>
      <c r="F13" s="314"/>
      <c r="G13" s="337"/>
      <c r="H13" s="338"/>
      <c r="I13" s="337"/>
      <c r="J13" s="382"/>
      <c r="K13" s="77"/>
    </row>
    <row r="14" spans="1:11" ht="34.5" hidden="1" customHeight="1" x14ac:dyDescent="0.35">
      <c r="A14" s="14" t="s">
        <v>203</v>
      </c>
      <c r="B14" s="16" t="s">
        <v>152</v>
      </c>
      <c r="C14" s="383" t="s">
        <v>31</v>
      </c>
      <c r="D14" s="207">
        <f>'[1]CAPEX  F '!$D$26</f>
        <v>10000000</v>
      </c>
      <c r="E14" s="198"/>
      <c r="F14" s="16"/>
      <c r="G14" s="222" t="s">
        <v>173</v>
      </c>
      <c r="H14" s="223" t="s">
        <v>174</v>
      </c>
      <c r="I14" s="222" t="s">
        <v>175</v>
      </c>
      <c r="J14" s="390" t="s">
        <v>278</v>
      </c>
      <c r="K14" s="222" t="s">
        <v>368</v>
      </c>
    </row>
    <row r="15" spans="1:11" ht="26.5" hidden="1" customHeight="1" x14ac:dyDescent="0.35">
      <c r="A15" s="199" t="s">
        <v>29</v>
      </c>
      <c r="B15" s="199" t="s">
        <v>152</v>
      </c>
      <c r="C15" s="391" t="s">
        <v>31</v>
      </c>
      <c r="D15" s="198">
        <f>'[1]CAPEX  F '!$D$25</f>
        <v>21226000</v>
      </c>
      <c r="E15" s="219"/>
      <c r="F15" s="222"/>
      <c r="G15" s="222" t="str">
        <f>'[2]PROCUREMENT PLAN 4 (4)'!E12</f>
        <v>24/07/2020</v>
      </c>
      <c r="H15" s="223" t="str">
        <f>'[2]PROCUREMENT PLAN 4 (4)'!F12</f>
        <v>27/08/2020</v>
      </c>
      <c r="I15" s="222" t="str">
        <f>'[2]PROCUREMENT PLAN 4 (4)'!G12</f>
        <v>01/09/2020</v>
      </c>
      <c r="J15" s="390" t="s">
        <v>367</v>
      </c>
      <c r="K15" s="16"/>
    </row>
    <row r="16" spans="1:11" hidden="1" x14ac:dyDescent="0.35">
      <c r="A16" s="340" t="s">
        <v>24</v>
      </c>
      <c r="B16" s="317"/>
      <c r="C16" s="324"/>
      <c r="D16" s="331">
        <f>SUM(D14:D15)</f>
        <v>31226000</v>
      </c>
      <c r="E16" s="331">
        <f>SUM(E14:E14)</f>
        <v>0</v>
      </c>
      <c r="F16" s="332">
        <f>SUM(F14:F15)</f>
        <v>0</v>
      </c>
      <c r="G16" s="471"/>
      <c r="H16" s="472"/>
      <c r="I16" s="471"/>
      <c r="J16" s="473"/>
    </row>
    <row r="17" spans="1:11" hidden="1" x14ac:dyDescent="0.35">
      <c r="A17" s="335"/>
      <c r="C17" s="318"/>
      <c r="D17" s="336"/>
      <c r="E17" s="314"/>
      <c r="F17" s="314"/>
      <c r="G17" s="337"/>
      <c r="H17" s="338"/>
      <c r="I17" s="337"/>
      <c r="J17" s="376"/>
    </row>
    <row r="18" spans="1:11" hidden="1" x14ac:dyDescent="0.35">
      <c r="A18" s="315" t="s">
        <v>33</v>
      </c>
      <c r="B18" s="318"/>
      <c r="C18" s="318"/>
      <c r="D18" s="336"/>
      <c r="E18" s="314"/>
      <c r="F18" s="314"/>
      <c r="G18" s="337"/>
      <c r="H18" s="338"/>
      <c r="I18" s="337"/>
      <c r="J18" s="376"/>
    </row>
    <row r="19" spans="1:11" ht="59" hidden="1" customHeight="1" x14ac:dyDescent="0.35">
      <c r="A19" s="341"/>
      <c r="B19" s="319"/>
      <c r="C19" s="325"/>
      <c r="D19" s="342"/>
      <c r="E19" s="343"/>
      <c r="F19" s="344"/>
      <c r="G19" s="345"/>
      <c r="H19" s="330"/>
      <c r="I19" s="312"/>
      <c r="J19" s="375"/>
      <c r="K19" t="s">
        <v>256</v>
      </c>
    </row>
    <row r="20" spans="1:11" hidden="1" x14ac:dyDescent="0.35">
      <c r="A20" s="346" t="s">
        <v>24</v>
      </c>
      <c r="B20" s="310"/>
      <c r="C20" s="310"/>
      <c r="D20" s="347">
        <f>SUM(D19)</f>
        <v>0</v>
      </c>
      <c r="E20" s="348">
        <f t="shared" ref="E20:F20" si="0">SUM(E19)</f>
        <v>0</v>
      </c>
      <c r="F20" s="349">
        <f t="shared" si="0"/>
        <v>0</v>
      </c>
      <c r="G20" s="337"/>
      <c r="H20" s="338"/>
      <c r="I20" s="337"/>
      <c r="J20" s="376"/>
    </row>
    <row r="21" spans="1:11" hidden="1" x14ac:dyDescent="0.35">
      <c r="A21" s="315"/>
      <c r="B21" s="318"/>
      <c r="C21" s="318"/>
      <c r="D21" s="350"/>
      <c r="E21" s="314"/>
      <c r="F21" s="314"/>
      <c r="G21" s="337"/>
      <c r="H21" s="338"/>
      <c r="I21" s="337"/>
      <c r="J21" s="376"/>
    </row>
    <row r="22" spans="1:11" hidden="1" x14ac:dyDescent="0.35">
      <c r="A22" s="315" t="s">
        <v>95</v>
      </c>
      <c r="B22" s="318"/>
      <c r="C22" s="318"/>
      <c r="D22" s="336"/>
      <c r="E22" s="314"/>
      <c r="F22" s="314"/>
      <c r="G22" s="351"/>
      <c r="H22" s="352"/>
      <c r="I22" s="351"/>
      <c r="J22" s="377"/>
    </row>
    <row r="23" spans="1:11" hidden="1" x14ac:dyDescent="0.35">
      <c r="A23" s="371"/>
      <c r="B23" s="366"/>
      <c r="C23" s="372"/>
      <c r="D23" s="373"/>
      <c r="E23" s="373"/>
      <c r="F23" s="374">
        <v>5000000</v>
      </c>
      <c r="G23" s="322"/>
      <c r="H23" s="362"/>
      <c r="I23" s="322"/>
      <c r="J23" s="367"/>
    </row>
    <row r="24" spans="1:11" hidden="1" x14ac:dyDescent="0.35">
      <c r="A24" s="316" t="s">
        <v>24</v>
      </c>
      <c r="B24" s="320"/>
      <c r="C24" s="320"/>
      <c r="D24" s="339">
        <f>SUM(D23)</f>
        <v>0</v>
      </c>
      <c r="E24" s="353">
        <f t="shared" ref="E24:F24" si="1">SUM(E23)</f>
        <v>0</v>
      </c>
      <c r="F24" s="354">
        <f t="shared" si="1"/>
        <v>5000000</v>
      </c>
      <c r="G24" s="337"/>
      <c r="H24" s="338"/>
      <c r="I24" s="337"/>
      <c r="J24" s="376"/>
    </row>
    <row r="25" spans="1:11" hidden="1" x14ac:dyDescent="0.35">
      <c r="A25" s="315"/>
      <c r="B25" s="318"/>
      <c r="C25" s="318"/>
      <c r="D25" s="350"/>
      <c r="E25" s="314"/>
      <c r="F25" s="314"/>
      <c r="G25" s="355"/>
      <c r="H25" s="356"/>
      <c r="I25" s="355"/>
      <c r="J25" s="378"/>
    </row>
    <row r="26" spans="1:11" ht="28" customHeight="1" x14ac:dyDescent="0.35">
      <c r="A26" s="357" t="s">
        <v>65</v>
      </c>
      <c r="B26" s="321"/>
      <c r="C26" s="321"/>
      <c r="D26" s="358"/>
      <c r="E26" s="359"/>
      <c r="F26" s="359"/>
      <c r="G26" s="360"/>
      <c r="H26" s="361"/>
      <c r="I26" s="360"/>
      <c r="J26" s="379"/>
    </row>
    <row r="27" spans="1:11" ht="28" customHeight="1" x14ac:dyDescent="0.35">
      <c r="A27" s="311" t="s">
        <v>14</v>
      </c>
      <c r="B27" s="311" t="s">
        <v>200</v>
      </c>
      <c r="C27" s="323" t="s">
        <v>15</v>
      </c>
      <c r="D27" s="326" t="s">
        <v>365</v>
      </c>
      <c r="E27" s="327" t="s">
        <v>4</v>
      </c>
      <c r="F27" s="328" t="s">
        <v>246</v>
      </c>
      <c r="G27" s="311" t="s">
        <v>283</v>
      </c>
      <c r="H27" s="329" t="s">
        <v>170</v>
      </c>
      <c r="I27" s="311" t="s">
        <v>171</v>
      </c>
      <c r="J27" s="311" t="s">
        <v>172</v>
      </c>
    </row>
    <row r="28" spans="1:11" ht="16.5" customHeight="1" x14ac:dyDescent="0.35">
      <c r="A28" s="256" t="str">
        <f>'[1]CAPEX  F '!B38</f>
        <v>Asbestos Cutting Machine</v>
      </c>
      <c r="B28" s="199" t="str">
        <f>'[1]CAPEX  F '!C38</f>
        <v xml:space="preserve">Water </v>
      </c>
      <c r="C28" s="256" t="s">
        <v>36</v>
      </c>
      <c r="D28" s="269">
        <f>'[1]CAPEX  F '!D38</f>
        <v>100000</v>
      </c>
      <c r="E28" s="256"/>
      <c r="F28" s="256"/>
      <c r="G28" s="368" t="s">
        <v>266</v>
      </c>
      <c r="H28" s="368" t="s">
        <v>267</v>
      </c>
      <c r="I28" s="368" t="s">
        <v>252</v>
      </c>
      <c r="J28" s="368" t="s">
        <v>258</v>
      </c>
      <c r="K28" s="368" t="s">
        <v>281</v>
      </c>
    </row>
    <row r="29" spans="1:11" ht="29.5" customHeight="1" x14ac:dyDescent="0.35">
      <c r="A29" s="256" t="str">
        <f>'[1]CAPEX  F '!B39</f>
        <v>Jack Hammer (Makita Demolition Hammer)</v>
      </c>
      <c r="B29" s="256" t="str">
        <f>'[1]CAPEX  F '!C39</f>
        <v xml:space="preserve">Water </v>
      </c>
      <c r="C29" s="256" t="s">
        <v>36</v>
      </c>
      <c r="D29" s="269">
        <f>'[1]CAPEX  F '!D39</f>
        <v>150000</v>
      </c>
      <c r="E29" s="256"/>
      <c r="F29" s="256"/>
      <c r="G29" s="368" t="s">
        <v>266</v>
      </c>
      <c r="H29" s="368" t="s">
        <v>267</v>
      </c>
      <c r="I29" s="368" t="s">
        <v>252</v>
      </c>
      <c r="J29" s="368" t="s">
        <v>258</v>
      </c>
      <c r="K29" s="368" t="s">
        <v>281</v>
      </c>
    </row>
    <row r="30" spans="1:11" ht="21.5" customHeight="1" x14ac:dyDescent="0.35">
      <c r="A30" s="196" t="s">
        <v>327</v>
      </c>
      <c r="B30" s="201" t="str">
        <f>'[1]CAPEX  F '!$C$43</f>
        <v xml:space="preserve">Corporate Services </v>
      </c>
      <c r="C30" s="201" t="s">
        <v>36</v>
      </c>
      <c r="D30" s="269">
        <v>500000</v>
      </c>
      <c r="E30" s="269"/>
      <c r="F30" s="201"/>
      <c r="G30" s="369" t="s">
        <v>273</v>
      </c>
      <c r="H30" s="368" t="s">
        <v>257</v>
      </c>
      <c r="I30" s="368" t="s">
        <v>252</v>
      </c>
      <c r="J30" s="368" t="s">
        <v>258</v>
      </c>
      <c r="K30" s="368" t="s">
        <v>281</v>
      </c>
    </row>
    <row r="31" spans="1:11" ht="26.5" customHeight="1" x14ac:dyDescent="0.35">
      <c r="A31" s="196" t="str">
        <f>'[1]CAPEX  F '!$B$44</f>
        <v xml:space="preserve">Computer  Equipment </v>
      </c>
      <c r="B31" s="201" t="str">
        <f>'[1]CAPEX  F '!$C$43</f>
        <v xml:space="preserve">Corporate Services </v>
      </c>
      <c r="C31" s="201" t="s">
        <v>36</v>
      </c>
      <c r="D31" s="269">
        <v>300000</v>
      </c>
      <c r="E31" s="269"/>
      <c r="F31" s="201"/>
      <c r="G31" s="369" t="s">
        <v>273</v>
      </c>
      <c r="H31" s="368" t="s">
        <v>257</v>
      </c>
      <c r="I31" s="368" t="s">
        <v>252</v>
      </c>
      <c r="J31" s="368" t="s">
        <v>258</v>
      </c>
      <c r="K31" s="368" t="s">
        <v>281</v>
      </c>
    </row>
    <row r="32" spans="1:11" ht="34.5" customHeight="1" x14ac:dyDescent="0.35">
      <c r="A32" s="196" t="s">
        <v>259</v>
      </c>
      <c r="B32" s="201" t="s">
        <v>260</v>
      </c>
      <c r="C32" s="201" t="s">
        <v>36</v>
      </c>
      <c r="D32" s="269">
        <v>1500000</v>
      </c>
      <c r="E32" s="269"/>
      <c r="F32" s="201"/>
      <c r="G32" s="368" t="s">
        <v>261</v>
      </c>
      <c r="H32" s="368" t="s">
        <v>262</v>
      </c>
      <c r="I32" s="368" t="s">
        <v>252</v>
      </c>
      <c r="J32" s="368" t="s">
        <v>263</v>
      </c>
      <c r="K32" s="368" t="s">
        <v>281</v>
      </c>
    </row>
    <row r="33" spans="1:11" ht="28" customHeight="1" x14ac:dyDescent="0.35">
      <c r="A33" s="196" t="s">
        <v>370</v>
      </c>
      <c r="B33" s="153" t="s">
        <v>127</v>
      </c>
      <c r="C33" s="477" t="s">
        <v>374</v>
      </c>
      <c r="D33" s="269">
        <v>500000</v>
      </c>
      <c r="E33" s="269"/>
      <c r="F33" s="201"/>
      <c r="G33" s="368" t="s">
        <v>266</v>
      </c>
      <c r="H33" s="368" t="s">
        <v>267</v>
      </c>
      <c r="I33" s="368" t="s">
        <v>252</v>
      </c>
      <c r="J33" s="368" t="s">
        <v>376</v>
      </c>
      <c r="K33" s="368"/>
    </row>
    <row r="34" spans="1:11" ht="24" customHeight="1" x14ac:dyDescent="0.35">
      <c r="A34" s="196" t="s">
        <v>371</v>
      </c>
      <c r="B34" s="153" t="s">
        <v>163</v>
      </c>
      <c r="C34" s="477" t="s">
        <v>374</v>
      </c>
      <c r="D34" s="269">
        <v>500000</v>
      </c>
      <c r="E34" s="269"/>
      <c r="F34" s="201"/>
      <c r="G34" s="368" t="s">
        <v>266</v>
      </c>
      <c r="H34" s="368" t="s">
        <v>267</v>
      </c>
      <c r="I34" s="368" t="s">
        <v>252</v>
      </c>
      <c r="J34" s="368" t="s">
        <v>376</v>
      </c>
      <c r="K34" s="368"/>
    </row>
    <row r="35" spans="1:11" ht="30" customHeight="1" x14ac:dyDescent="0.35">
      <c r="A35" s="196" t="s">
        <v>264</v>
      </c>
      <c r="B35" s="201" t="s">
        <v>260</v>
      </c>
      <c r="C35" s="201" t="s">
        <v>36</v>
      </c>
      <c r="D35" s="269">
        <v>800000</v>
      </c>
      <c r="E35" s="392"/>
      <c r="F35" s="201"/>
      <c r="G35" s="368" t="s">
        <v>261</v>
      </c>
      <c r="H35" s="368" t="s">
        <v>262</v>
      </c>
      <c r="I35" s="368" t="s">
        <v>252</v>
      </c>
      <c r="J35" s="368" t="s">
        <v>376</v>
      </c>
      <c r="K35" s="368" t="s">
        <v>281</v>
      </c>
    </row>
    <row r="36" spans="1:11" hidden="1" x14ac:dyDescent="0.35">
      <c r="A36" s="196" t="str">
        <f>'[1]CAPEX  F '!B47</f>
        <v>1 X Compactor trucks</v>
      </c>
      <c r="B36" s="201" t="s">
        <v>269</v>
      </c>
      <c r="C36" s="201" t="s">
        <v>36</v>
      </c>
      <c r="D36" s="269"/>
      <c r="E36" s="269">
        <v>5000000</v>
      </c>
      <c r="F36" s="201"/>
      <c r="G36" s="368"/>
      <c r="H36" s="368"/>
      <c r="I36" s="368"/>
      <c r="J36" s="368"/>
      <c r="K36" s="368" t="s">
        <v>281</v>
      </c>
    </row>
    <row r="37" spans="1:11" hidden="1" x14ac:dyDescent="0.35">
      <c r="A37" s="196" t="str">
        <f>'[1]CAPEX  F '!B48</f>
        <v>1 x Skip loader truck</v>
      </c>
      <c r="B37" s="201" t="s">
        <v>268</v>
      </c>
      <c r="C37" s="201" t="s">
        <v>36</v>
      </c>
      <c r="D37" s="269"/>
      <c r="E37" s="269">
        <v>2000000</v>
      </c>
      <c r="F37" s="201"/>
      <c r="G37" s="369" t="s">
        <v>177</v>
      </c>
      <c r="H37" s="368" t="s">
        <v>178</v>
      </c>
      <c r="I37" s="368" t="s">
        <v>180</v>
      </c>
      <c r="J37" s="368" t="s">
        <v>181</v>
      </c>
      <c r="K37" s="368" t="s">
        <v>281</v>
      </c>
    </row>
    <row r="38" spans="1:11" s="99" customFormat="1" x14ac:dyDescent="0.35">
      <c r="A38" s="196" t="str">
        <f>'[1]CAPEX  F '!B49</f>
        <v xml:space="preserve">Tractor </v>
      </c>
      <c r="B38" s="201" t="str">
        <f>'[1]CAPEX  F '!C49</f>
        <v xml:space="preserve">social - waste </v>
      </c>
      <c r="C38" s="201" t="s">
        <v>36</v>
      </c>
      <c r="D38" s="269">
        <f>'[1]CAPEX  F '!D49</f>
        <v>700000</v>
      </c>
      <c r="E38" s="269">
        <v>480000</v>
      </c>
      <c r="F38" s="201"/>
      <c r="G38" s="370" t="str">
        <f>G32</f>
        <v>14/05/2023</v>
      </c>
      <c r="H38" s="368" t="str">
        <f>H32</f>
        <v>28/05/2023</v>
      </c>
      <c r="I38" s="368" t="str">
        <f>I32</f>
        <v>30/06/2023</v>
      </c>
      <c r="J38" s="368" t="str">
        <f>J32</f>
        <v>30/09/2023</v>
      </c>
      <c r="K38" s="368" t="s">
        <v>281</v>
      </c>
    </row>
    <row r="39" spans="1:11" x14ac:dyDescent="0.35">
      <c r="A39" s="196" t="str">
        <f>'[1]CAPEX  F '!B50</f>
        <v xml:space="preserve">TLB  + Detagible Broom </v>
      </c>
      <c r="B39" s="201" t="str">
        <f>'[1]CAPEX  F '!C50</f>
        <v xml:space="preserve">Public  work </v>
      </c>
      <c r="C39" s="201" t="s">
        <v>36</v>
      </c>
      <c r="D39" s="269">
        <f>'[1]CAPEX  F '!D50</f>
        <v>1720000</v>
      </c>
      <c r="E39" s="269">
        <v>500000</v>
      </c>
      <c r="F39" s="201"/>
      <c r="G39" s="370" t="str">
        <f t="shared" ref="G39:J39" si="2">G35</f>
        <v>14/05/2023</v>
      </c>
      <c r="H39" s="368" t="str">
        <f t="shared" si="2"/>
        <v>28/05/2023</v>
      </c>
      <c r="I39" s="368" t="str">
        <f t="shared" si="2"/>
        <v>30/06/2023</v>
      </c>
      <c r="J39" s="368" t="str">
        <f t="shared" si="2"/>
        <v>30/12/2023</v>
      </c>
      <c r="K39" s="368" t="s">
        <v>281</v>
      </c>
    </row>
    <row r="40" spans="1:11" x14ac:dyDescent="0.35">
      <c r="A40" s="196" t="str">
        <f>'[1]CAPEX  F '!B51</f>
        <v xml:space="preserve">Trailor for Roller </v>
      </c>
      <c r="B40" s="201" t="str">
        <f>'[1]CAPEX  F '!C51</f>
        <v xml:space="preserve">Public  work </v>
      </c>
      <c r="C40" s="201" t="s">
        <v>36</v>
      </c>
      <c r="D40" s="269">
        <f>'[1]CAPEX  F '!D51</f>
        <v>80000</v>
      </c>
      <c r="E40" s="269">
        <v>300000</v>
      </c>
      <c r="F40" s="201"/>
      <c r="G40" s="370" t="s">
        <v>262</v>
      </c>
      <c r="H40" s="368" t="s">
        <v>265</v>
      </c>
      <c r="I40" s="368" t="s">
        <v>257</v>
      </c>
      <c r="J40" s="368" t="s">
        <v>258</v>
      </c>
      <c r="K40" s="368" t="s">
        <v>281</v>
      </c>
    </row>
    <row r="41" spans="1:11" x14ac:dyDescent="0.35">
      <c r="A41" s="196" t="str">
        <f>'[1]CAPEX  F '!B52</f>
        <v xml:space="preserve">Road resealing </v>
      </c>
      <c r="B41" s="201" t="str">
        <f>'[1]CAPEX  F '!C52</f>
        <v xml:space="preserve">Public  work </v>
      </c>
      <c r="C41" s="201" t="s">
        <v>36</v>
      </c>
      <c r="D41" s="269">
        <v>1000000</v>
      </c>
      <c r="E41" s="201"/>
      <c r="F41" s="201"/>
      <c r="G41" s="370" t="str">
        <f t="shared" ref="G41:J41" si="3">G39</f>
        <v>14/05/2023</v>
      </c>
      <c r="H41" s="368" t="str">
        <f t="shared" si="3"/>
        <v>28/05/2023</v>
      </c>
      <c r="I41" s="368" t="str">
        <f t="shared" si="3"/>
        <v>30/06/2023</v>
      </c>
      <c r="J41" s="368" t="str">
        <f t="shared" si="3"/>
        <v>30/12/2023</v>
      </c>
      <c r="K41" s="368" t="s">
        <v>281</v>
      </c>
    </row>
    <row r="42" spans="1:11" ht="29" x14ac:dyDescent="0.35">
      <c r="A42" s="196" t="str">
        <f>'[1]CAPEX  F '!B53</f>
        <v xml:space="preserve">Marapong Roads &amp; storm water  Technical report </v>
      </c>
      <c r="B42" s="201" t="str">
        <f>'[1]CAPEX  F '!C53</f>
        <v xml:space="preserve">Public  work </v>
      </c>
      <c r="C42" s="201" t="s">
        <v>36</v>
      </c>
      <c r="D42" s="269">
        <f>'[1]CAPEX  F '!D53</f>
        <v>1200000</v>
      </c>
      <c r="E42" s="201"/>
      <c r="F42" s="201"/>
      <c r="G42" s="370" t="s">
        <v>270</v>
      </c>
      <c r="H42" s="370" t="s">
        <v>271</v>
      </c>
      <c r="I42" s="370" t="s">
        <v>272</v>
      </c>
      <c r="J42" s="369" t="s">
        <v>258</v>
      </c>
      <c r="K42" s="368" t="s">
        <v>281</v>
      </c>
    </row>
    <row r="43" spans="1:11" x14ac:dyDescent="0.35">
      <c r="A43" s="196" t="str">
        <f>'[1]CAPEX  F '!B54</f>
        <v xml:space="preserve">Onvewaght Roads -Technical report </v>
      </c>
      <c r="B43" s="201" t="str">
        <f>'[1]CAPEX  F '!C54</f>
        <v xml:space="preserve">Public  work </v>
      </c>
      <c r="C43" s="201" t="s">
        <v>36</v>
      </c>
      <c r="D43" s="269">
        <f>'[1]CAPEX  F '!D54</f>
        <v>1200000</v>
      </c>
      <c r="E43" s="201"/>
      <c r="F43" s="201"/>
      <c r="G43" s="370" t="s">
        <v>270</v>
      </c>
      <c r="H43" s="370" t="s">
        <v>271</v>
      </c>
      <c r="I43" s="370" t="s">
        <v>272</v>
      </c>
      <c r="J43" s="369" t="s">
        <v>258</v>
      </c>
      <c r="K43" s="368" t="s">
        <v>281</v>
      </c>
    </row>
    <row r="44" spans="1:11" ht="29" hidden="1" x14ac:dyDescent="0.35">
      <c r="A44" s="196" t="str">
        <f>'[1]CAPEX  F '!B55</f>
        <v xml:space="preserve">Supply,Delivery and off - Loading on Mobile Trash  Pump </v>
      </c>
      <c r="B44" s="201" t="str">
        <f>'[1]CAPEX  F '!C55</f>
        <v xml:space="preserve">Sanitation </v>
      </c>
      <c r="C44" s="201" t="s">
        <v>36</v>
      </c>
      <c r="D44" s="269">
        <f>'[1]CAPEX  F '!D55</f>
        <v>0</v>
      </c>
      <c r="E44" s="201"/>
      <c r="F44" s="201"/>
      <c r="G44" s="370" t="s">
        <v>270</v>
      </c>
      <c r="H44" s="370" t="s">
        <v>271</v>
      </c>
      <c r="I44" s="370" t="s">
        <v>272</v>
      </c>
      <c r="J44" s="369" t="s">
        <v>258</v>
      </c>
      <c r="K44" s="368" t="s">
        <v>281</v>
      </c>
    </row>
    <row r="45" spans="1:11" x14ac:dyDescent="0.35">
      <c r="A45" s="196"/>
      <c r="B45" s="201"/>
      <c r="C45" s="201"/>
      <c r="D45" s="269"/>
      <c r="E45" s="201"/>
      <c r="F45" s="201"/>
      <c r="G45" s="370"/>
      <c r="H45" s="370"/>
      <c r="I45" s="370"/>
      <c r="J45" s="369"/>
      <c r="K45" s="368"/>
    </row>
    <row r="46" spans="1:11" ht="47" customHeight="1" x14ac:dyDescent="0.35">
      <c r="A46" s="196" t="str">
        <f>'[1]CAPEX  F '!B56</f>
        <v xml:space="preserve">Supply,Delivery and off - Loading and licencing of Sewer Unblocking machine </v>
      </c>
      <c r="B46" s="201" t="str">
        <f>'[1]CAPEX  F '!C56</f>
        <v xml:space="preserve">Sanitation </v>
      </c>
      <c r="C46" s="201" t="s">
        <v>36</v>
      </c>
      <c r="D46" s="269">
        <f>'[1]CAPEX  F '!D56</f>
        <v>680000</v>
      </c>
      <c r="E46" s="201"/>
      <c r="F46" s="201"/>
      <c r="G46" s="370" t="s">
        <v>270</v>
      </c>
      <c r="H46" s="370" t="s">
        <v>271</v>
      </c>
      <c r="I46" s="370" t="s">
        <v>272</v>
      </c>
      <c r="J46" s="369" t="s">
        <v>258</v>
      </c>
      <c r="K46" s="368" t="s">
        <v>281</v>
      </c>
    </row>
    <row r="47" spans="1:11" ht="29" x14ac:dyDescent="0.35">
      <c r="A47" s="196" t="str">
        <f>'[1]CAPEX  F '!B57</f>
        <v>Supply delivery and Offloading of Mobile bucket winch</v>
      </c>
      <c r="B47" s="201" t="str">
        <f>'[1]CAPEX  F '!C57</f>
        <v xml:space="preserve">Sanitation </v>
      </c>
      <c r="C47" s="201" t="s">
        <v>36</v>
      </c>
      <c r="D47" s="269">
        <f>'[1]CAPEX  F '!D57</f>
        <v>1300000</v>
      </c>
      <c r="E47" s="269">
        <v>1500000</v>
      </c>
      <c r="F47" s="201"/>
      <c r="G47" s="370" t="s">
        <v>270</v>
      </c>
      <c r="H47" s="370" t="s">
        <v>271</v>
      </c>
      <c r="I47" s="370" t="s">
        <v>272</v>
      </c>
      <c r="J47" s="369" t="s">
        <v>258</v>
      </c>
      <c r="K47" s="368" t="s">
        <v>281</v>
      </c>
    </row>
    <row r="48" spans="1:11" ht="51.5" customHeight="1" x14ac:dyDescent="0.35">
      <c r="A48" s="196" t="str">
        <f>'[1]CAPEX  F '!B58</f>
        <v>Refurbishment and upgrading of Paarl wastewater treatment works &amp; holding dam</v>
      </c>
      <c r="B48" s="201" t="str">
        <f>'[1]CAPEX  F '!C58</f>
        <v xml:space="preserve">Sanitation </v>
      </c>
      <c r="C48" s="201" t="s">
        <v>36</v>
      </c>
      <c r="D48" s="269">
        <f>'[1]CAPEX  F '!D58</f>
        <v>1500000</v>
      </c>
      <c r="E48" s="393">
        <v>200000</v>
      </c>
      <c r="F48" s="201"/>
      <c r="G48" s="370" t="s">
        <v>273</v>
      </c>
      <c r="H48" s="370" t="s">
        <v>274</v>
      </c>
      <c r="I48" s="368" t="s">
        <v>275</v>
      </c>
      <c r="J48" s="368" t="s">
        <v>263</v>
      </c>
      <c r="K48" s="368" t="s">
        <v>281</v>
      </c>
    </row>
    <row r="49" spans="1:11" x14ac:dyDescent="0.35">
      <c r="A49" s="196" t="str">
        <f>'[1]CAPEX  F '!B59</f>
        <v xml:space="preserve">Technical report for VIP Toilets </v>
      </c>
      <c r="B49" s="201" t="str">
        <f>'[1]CAPEX  F '!C59</f>
        <v xml:space="preserve">Sanitation </v>
      </c>
      <c r="C49" s="201" t="s">
        <v>36</v>
      </c>
      <c r="D49" s="269">
        <f>'[1]CAPEX  F '!D59</f>
        <v>600000</v>
      </c>
      <c r="E49" s="393">
        <v>1000000</v>
      </c>
      <c r="F49" s="201"/>
      <c r="G49" s="370" t="s">
        <v>273</v>
      </c>
      <c r="H49" s="370" t="s">
        <v>274</v>
      </c>
      <c r="I49" s="368" t="s">
        <v>275</v>
      </c>
      <c r="J49" s="368" t="s">
        <v>263</v>
      </c>
      <c r="K49" s="368" t="s">
        <v>281</v>
      </c>
    </row>
    <row r="50" spans="1:11" ht="29" x14ac:dyDescent="0.35">
      <c r="A50" s="196" t="str">
        <f>'[1]CAPEX  F '!B60</f>
        <v xml:space="preserve">Refurbishment of Zongesien &amp;  construction of sewer dumping site </v>
      </c>
      <c r="B50" s="201" t="str">
        <f>'[1]CAPEX  F '!C60</f>
        <v xml:space="preserve">Sanitation </v>
      </c>
      <c r="C50" s="201" t="s">
        <v>36</v>
      </c>
      <c r="D50" s="269">
        <v>1500000</v>
      </c>
      <c r="E50" s="393"/>
      <c r="F50" s="201"/>
      <c r="G50" s="368" t="s">
        <v>182</v>
      </c>
      <c r="H50" s="368" t="s">
        <v>183</v>
      </c>
      <c r="I50" s="368" t="s">
        <v>184</v>
      </c>
      <c r="J50" s="368" t="s">
        <v>181</v>
      </c>
      <c r="K50" s="368" t="s">
        <v>281</v>
      </c>
    </row>
    <row r="51" spans="1:11" ht="29" x14ac:dyDescent="0.35">
      <c r="A51" s="196" t="str">
        <f>'[1]CAPEX  F '!B61</f>
        <v>Construction of KingbirdLine (Techical report)</v>
      </c>
      <c r="B51" s="196" t="str">
        <f>'[1]CAPEX  F '!C61</f>
        <v xml:space="preserve">Electrical </v>
      </c>
      <c r="C51" s="201" t="s">
        <v>36</v>
      </c>
      <c r="D51" s="269">
        <f>'[1]CAPEX  F '!D61</f>
        <v>1600000</v>
      </c>
      <c r="E51" s="393">
        <v>600000</v>
      </c>
      <c r="F51" s="201"/>
      <c r="G51" s="368" t="s">
        <v>182</v>
      </c>
      <c r="H51" s="368" t="s">
        <v>183</v>
      </c>
      <c r="I51" s="368" t="s">
        <v>184</v>
      </c>
      <c r="J51" s="368" t="s">
        <v>181</v>
      </c>
      <c r="K51" s="368" t="s">
        <v>281</v>
      </c>
    </row>
    <row r="52" spans="1:11" x14ac:dyDescent="0.35">
      <c r="A52" s="394" t="str">
        <f>'[1]CAPEX  F '!B62</f>
        <v xml:space="preserve">Replacembet of Switch Gears x 2 </v>
      </c>
      <c r="B52" s="394" t="str">
        <f>'[1]CAPEX  F '!C62</f>
        <v xml:space="preserve">Electrical </v>
      </c>
      <c r="C52" s="201" t="s">
        <v>36</v>
      </c>
      <c r="D52" s="269">
        <f>'[1]CAPEX  F '!D62</f>
        <v>800000</v>
      </c>
      <c r="E52" s="201"/>
      <c r="F52" s="201"/>
      <c r="G52" s="370" t="s">
        <v>273</v>
      </c>
      <c r="H52" s="368" t="s">
        <v>274</v>
      </c>
      <c r="I52" s="368" t="s">
        <v>275</v>
      </c>
      <c r="J52" s="368" t="s">
        <v>263</v>
      </c>
      <c r="K52" s="368" t="s">
        <v>281</v>
      </c>
    </row>
    <row r="53" spans="1:11" ht="29" hidden="1" x14ac:dyDescent="0.35">
      <c r="A53" s="394" t="str">
        <f>'[1]CAPEX  F '!B63</f>
        <v>Consulting Engineer (Resposible Engineer - approval for Engineering)</v>
      </c>
      <c r="B53" s="394" t="str">
        <f>'[1]CAPEX  F '!C63</f>
        <v xml:space="preserve">Electrical </v>
      </c>
      <c r="C53" s="201" t="s">
        <v>144</v>
      </c>
      <c r="D53" s="395">
        <f>'[1]CAPEX  F '!D63</f>
        <v>0</v>
      </c>
      <c r="E53" s="393">
        <v>5400000</v>
      </c>
      <c r="F53" s="201"/>
      <c r="G53" s="368"/>
      <c r="H53" s="368"/>
      <c r="I53" s="368"/>
      <c r="J53" s="368"/>
      <c r="K53" s="368" t="s">
        <v>282</v>
      </c>
    </row>
    <row r="54" spans="1:11" ht="29" x14ac:dyDescent="0.35">
      <c r="A54" s="394" t="str">
        <f>'[1]CAPEX  F '!B64</f>
        <v>Maintanance and closing of the ring circuits + 12</v>
      </c>
      <c r="B54" s="394" t="str">
        <f>'[1]CAPEX  F '!C64</f>
        <v xml:space="preserve">Electrical </v>
      </c>
      <c r="C54" s="201" t="s">
        <v>36</v>
      </c>
      <c r="D54" s="269">
        <f>'[1]CAPEX  F '!D64</f>
        <v>1000000</v>
      </c>
      <c r="E54" s="201"/>
      <c r="F54" s="201"/>
      <c r="G54" s="369" t="s">
        <v>177</v>
      </c>
      <c r="H54" s="368" t="s">
        <v>174</v>
      </c>
      <c r="I54" s="368" t="s">
        <v>175</v>
      </c>
      <c r="J54" s="368" t="s">
        <v>176</v>
      </c>
      <c r="K54" s="368" t="s">
        <v>281</v>
      </c>
    </row>
    <row r="55" spans="1:11" ht="29" x14ac:dyDescent="0.35">
      <c r="A55" s="196" t="str">
        <f>'[1]CAPEX  F '!B65</f>
        <v xml:space="preserve">Pump 25 Reurbishment and construction of line to zongesien </v>
      </c>
      <c r="B55" s="201" t="str">
        <f>'[1]CAPEX  F '!C65</f>
        <v xml:space="preserve">Sanitation </v>
      </c>
      <c r="C55" s="201" t="s">
        <v>36</v>
      </c>
      <c r="D55" s="269">
        <f>'[1]CAPEX  F '!D65</f>
        <v>500000</v>
      </c>
      <c r="E55" s="393"/>
      <c r="F55" s="201"/>
      <c r="G55" s="368" t="s">
        <v>178</v>
      </c>
      <c r="H55" s="368" t="s">
        <v>180</v>
      </c>
      <c r="I55" s="368" t="s">
        <v>178</v>
      </c>
      <c r="J55" s="368" t="s">
        <v>183</v>
      </c>
      <c r="K55" s="368" t="s">
        <v>281</v>
      </c>
    </row>
    <row r="56" spans="1:11" ht="28" hidden="1" customHeight="1" x14ac:dyDescent="0.35">
      <c r="A56" s="196" t="str">
        <f>'[1]CAPEX  F '!B66</f>
        <v xml:space="preserve">Pump 24 Reurbishment and construction phehelelo </v>
      </c>
      <c r="B56" s="201" t="str">
        <f>'[1]CAPEX  F '!C66</f>
        <v xml:space="preserve">Sanitation </v>
      </c>
      <c r="C56" s="201" t="s">
        <v>36</v>
      </c>
      <c r="D56" s="269">
        <f>'[1]CAPEX  F '!D66</f>
        <v>0</v>
      </c>
      <c r="E56" s="201"/>
      <c r="F56" s="201"/>
      <c r="G56" s="368" t="s">
        <v>178</v>
      </c>
      <c r="H56" s="368" t="s">
        <v>186</v>
      </c>
      <c r="I56" s="368" t="s">
        <v>185</v>
      </c>
      <c r="J56" s="368" t="s">
        <v>187</v>
      </c>
      <c r="K56" s="368" t="s">
        <v>281</v>
      </c>
    </row>
    <row r="57" spans="1:11" x14ac:dyDescent="0.35">
      <c r="A57" s="196" t="str">
        <f>'[1]CAPEX  F '!B67</f>
        <v>BI  system</v>
      </c>
      <c r="B57" s="201" t="str">
        <f>'[1]CAPEX  F '!C67</f>
        <v xml:space="preserve">BTO </v>
      </c>
      <c r="C57" s="201" t="s">
        <v>36</v>
      </c>
      <c r="D57" s="269">
        <f>'[1]CAPEX  F '!D67</f>
        <v>300000</v>
      </c>
      <c r="E57" s="201"/>
      <c r="F57" s="201"/>
      <c r="G57" s="370" t="s">
        <v>177</v>
      </c>
      <c r="H57" s="369" t="s">
        <v>204</v>
      </c>
      <c r="I57" s="369" t="s">
        <v>205</v>
      </c>
      <c r="J57" s="368" t="s">
        <v>178</v>
      </c>
      <c r="K57" s="368" t="s">
        <v>281</v>
      </c>
    </row>
    <row r="58" spans="1:11" ht="31" customHeight="1" x14ac:dyDescent="0.35">
      <c r="A58" s="196" t="s">
        <v>372</v>
      </c>
      <c r="B58" s="201" t="s">
        <v>335</v>
      </c>
      <c r="C58" s="196" t="s">
        <v>374</v>
      </c>
      <c r="D58" s="269">
        <v>1000000</v>
      </c>
      <c r="E58" s="201"/>
      <c r="F58" s="201"/>
      <c r="G58" s="368" t="s">
        <v>266</v>
      </c>
      <c r="H58" s="368" t="s">
        <v>267</v>
      </c>
      <c r="I58" s="368" t="s">
        <v>252</v>
      </c>
      <c r="J58" s="368" t="s">
        <v>376</v>
      </c>
      <c r="K58" s="467"/>
    </row>
    <row r="59" spans="1:11" ht="30.5" customHeight="1" x14ac:dyDescent="0.35">
      <c r="A59" s="196" t="s">
        <v>373</v>
      </c>
      <c r="B59" s="201" t="s">
        <v>316</v>
      </c>
      <c r="C59" s="196" t="s">
        <v>375</v>
      </c>
      <c r="D59" s="269">
        <v>1000000</v>
      </c>
      <c r="E59" s="201"/>
      <c r="F59" s="201"/>
      <c r="G59" s="368" t="s">
        <v>266</v>
      </c>
      <c r="H59" s="368" t="s">
        <v>267</v>
      </c>
      <c r="I59" s="368" t="s">
        <v>252</v>
      </c>
      <c r="J59" s="368" t="s">
        <v>376</v>
      </c>
      <c r="K59" s="467"/>
    </row>
    <row r="60" spans="1:11" ht="30.5" customHeight="1" x14ac:dyDescent="0.35">
      <c r="A60" s="196"/>
      <c r="B60" s="201"/>
      <c r="C60" s="196"/>
      <c r="D60" s="269"/>
      <c r="E60" s="201"/>
      <c r="F60" s="201"/>
      <c r="G60" s="368"/>
      <c r="H60" s="368"/>
      <c r="I60" s="368"/>
      <c r="J60" s="368"/>
      <c r="K60" s="467"/>
    </row>
    <row r="61" spans="1:11" x14ac:dyDescent="0.35">
      <c r="A61" s="474" t="s">
        <v>24</v>
      </c>
      <c r="B61" s="475"/>
      <c r="C61" s="475"/>
      <c r="D61" s="476">
        <f>SUM(D28:D59)</f>
        <v>22030000</v>
      </c>
      <c r="E61" s="476">
        <f>SUM(E30:E57)</f>
        <v>16980000</v>
      </c>
      <c r="F61" s="476">
        <f>SUM(F30:F57)</f>
        <v>0</v>
      </c>
      <c r="G61" s="471"/>
      <c r="H61" s="472"/>
      <c r="I61" s="471"/>
      <c r="J61" s="471"/>
    </row>
    <row r="62" spans="1:11" x14ac:dyDescent="0.35">
      <c r="A62" s="314"/>
      <c r="D62" s="314"/>
      <c r="E62" s="314"/>
      <c r="F62" s="314"/>
      <c r="G62" s="314"/>
      <c r="H62" s="314"/>
      <c r="I62" s="314"/>
      <c r="J62" s="314"/>
    </row>
  </sheetData>
  <mergeCells count="1">
    <mergeCell ref="A3:J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7387-ADF8-4FDE-B5F5-81BE84D123F5}">
  <dimension ref="A3:K69"/>
  <sheetViews>
    <sheetView topLeftCell="A52" zoomScaleNormal="100" workbookViewId="0">
      <selection activeCell="D58" sqref="D58"/>
    </sheetView>
  </sheetViews>
  <sheetFormatPr defaultRowHeight="14.5" x14ac:dyDescent="0.35"/>
  <cols>
    <col min="1" max="1" width="35.7265625" customWidth="1"/>
    <col min="2" max="2" width="16.81640625" style="314" customWidth="1"/>
    <col min="3" max="3" width="12.81640625" style="314" bestFit="1" customWidth="1"/>
    <col min="4" max="4" width="13.7265625" customWidth="1"/>
    <col min="5" max="5" width="13.36328125" hidden="1" customWidth="1"/>
    <col min="6" max="6" width="14.7265625" hidden="1" customWidth="1"/>
    <col min="7" max="7" width="13.90625" customWidth="1"/>
    <col min="8" max="8" width="17.90625" customWidth="1"/>
    <col min="9" max="9" width="13.36328125" customWidth="1"/>
    <col min="10" max="10" width="14.81640625" customWidth="1"/>
    <col min="11" max="11" width="28.26953125" hidden="1" customWidth="1"/>
  </cols>
  <sheetData>
    <row r="3" spans="1:11" ht="28.5" x14ac:dyDescent="0.65">
      <c r="A3" s="491" t="s">
        <v>243</v>
      </c>
      <c r="B3" s="491"/>
      <c r="C3" s="491"/>
      <c r="D3" s="491"/>
      <c r="E3" s="491"/>
      <c r="F3" s="491"/>
      <c r="G3" s="491"/>
      <c r="H3" s="491"/>
      <c r="I3" s="491"/>
      <c r="J3" s="492"/>
    </row>
    <row r="4" spans="1:11" x14ac:dyDescent="0.35">
      <c r="A4" s="5" t="s">
        <v>19</v>
      </c>
      <c r="B4" s="310"/>
      <c r="C4" s="310"/>
      <c r="D4" s="38"/>
      <c r="G4" s="107"/>
      <c r="H4" s="181"/>
      <c r="I4" s="107"/>
      <c r="J4" s="107"/>
      <c r="K4" s="12"/>
    </row>
    <row r="5" spans="1:11" ht="42.5" customHeight="1" x14ac:dyDescent="0.35">
      <c r="A5" s="311" t="s">
        <v>14</v>
      </c>
      <c r="B5" s="311" t="s">
        <v>200</v>
      </c>
      <c r="C5" s="323" t="s">
        <v>15</v>
      </c>
      <c r="D5" s="326" t="s">
        <v>365</v>
      </c>
      <c r="E5" s="327" t="s">
        <v>4</v>
      </c>
      <c r="F5" s="328" t="s">
        <v>246</v>
      </c>
      <c r="G5" s="311" t="s">
        <v>283</v>
      </c>
      <c r="H5" s="329" t="s">
        <v>170</v>
      </c>
      <c r="I5" s="311" t="s">
        <v>171</v>
      </c>
      <c r="J5" s="311" t="s">
        <v>172</v>
      </c>
      <c r="K5" s="380" t="s">
        <v>253</v>
      </c>
    </row>
    <row r="6" spans="1:11" ht="45" customHeight="1" x14ac:dyDescent="0.35">
      <c r="A6" s="14" t="str">
        <f>'[1]CAPEX  F '!B3</f>
        <v>Extension and Augmentation of water supply in Witpoort RWS  6</v>
      </c>
      <c r="B6" s="16" t="s">
        <v>152</v>
      </c>
      <c r="C6" s="383" t="s">
        <v>8</v>
      </c>
      <c r="D6" s="198">
        <f>'[1]CAPEX  F '!D3</f>
        <v>3892681.9</v>
      </c>
      <c r="E6" s="16"/>
      <c r="F6" s="16"/>
      <c r="G6" s="16" t="str">
        <f>'PROCUREMENT PLAN 2022-23 (4)'!G7</f>
        <v>15/07/2022</v>
      </c>
      <c r="H6" s="16" t="str">
        <f>'PROCUREMENT PLAN 2022-23 (4)'!H7</f>
        <v>31/07/2022</v>
      </c>
      <c r="I6" s="16" t="str">
        <f>'PROCUREMENT PLAN 2022-23 (4)'!I7</f>
        <v>15/08/2022</v>
      </c>
      <c r="J6" s="384" t="s">
        <v>366</v>
      </c>
      <c r="K6" s="16" t="s">
        <v>280</v>
      </c>
    </row>
    <row r="7" spans="1:11" ht="39.5" customHeight="1" x14ac:dyDescent="0.35">
      <c r="A7" s="14" t="str">
        <f>'[1]CAPEX  F '!B4</f>
        <v xml:space="preserve">Establishment of transfer stations in the rural villages </v>
      </c>
      <c r="B7" s="16" t="s">
        <v>244</v>
      </c>
      <c r="C7" s="383" t="s">
        <v>8</v>
      </c>
      <c r="D7" s="385">
        <f>'[1]CAPEX  F '!D4</f>
        <v>31980275.359999999</v>
      </c>
      <c r="E7" s="16"/>
      <c r="F7" s="16"/>
      <c r="G7" s="386" t="s">
        <v>261</v>
      </c>
      <c r="H7" s="212" t="s">
        <v>369</v>
      </c>
      <c r="I7" s="16" t="s">
        <v>276</v>
      </c>
      <c r="J7" s="387" t="s">
        <v>277</v>
      </c>
      <c r="K7" s="16" t="s">
        <v>279</v>
      </c>
    </row>
    <row r="8" spans="1:11" ht="36.5" customHeight="1" x14ac:dyDescent="0.35">
      <c r="A8" s="14" t="str">
        <f>'[1]CAPEX  F '!B5</f>
        <v>Marapong sports, arts and culture precinct phase 2</v>
      </c>
      <c r="B8" s="14" t="s">
        <v>120</v>
      </c>
      <c r="C8" s="383" t="s">
        <v>8</v>
      </c>
      <c r="D8" s="213">
        <f>'[1]CAPEX  F '!D5</f>
        <v>10000000</v>
      </c>
      <c r="E8" s="16"/>
      <c r="F8" s="16"/>
      <c r="G8" s="386" t="s">
        <v>261</v>
      </c>
      <c r="H8" s="212" t="s">
        <v>369</v>
      </c>
      <c r="I8" s="16" t="s">
        <v>276</v>
      </c>
      <c r="J8" s="384" t="s">
        <v>278</v>
      </c>
      <c r="K8" s="16" t="s">
        <v>279</v>
      </c>
    </row>
    <row r="9" spans="1:11" ht="27" customHeight="1" x14ac:dyDescent="0.35">
      <c r="A9" s="14" t="str">
        <f>'[1]CAPEX  F '!B6</f>
        <v xml:space="preserve">Highmast installation in Various villages </v>
      </c>
      <c r="B9" s="16" t="s">
        <v>245</v>
      </c>
      <c r="C9" s="383" t="s">
        <v>8</v>
      </c>
      <c r="D9" s="213">
        <f>'[1]CAPEX  F '!D6</f>
        <v>3267692.94</v>
      </c>
      <c r="E9" s="388">
        <f>'[1]CAPEX  F '!$E$6</f>
        <v>11316727.779999999</v>
      </c>
      <c r="F9" s="16"/>
      <c r="G9" s="386" t="s">
        <v>254</v>
      </c>
      <c r="H9" s="212" t="s">
        <v>369</v>
      </c>
      <c r="I9" s="16" t="s">
        <v>255</v>
      </c>
      <c r="J9" s="384" t="s">
        <v>278</v>
      </c>
      <c r="K9" s="389" t="s">
        <v>279</v>
      </c>
    </row>
    <row r="10" spans="1:11" x14ac:dyDescent="0.35">
      <c r="A10" s="313" t="s">
        <v>24</v>
      </c>
      <c r="B10" s="313"/>
      <c r="C10" s="324"/>
      <c r="D10" s="331">
        <f>SUM(D6:D9)</f>
        <v>49140650.199999996</v>
      </c>
      <c r="E10" s="331">
        <f>SUM(E6:E9)</f>
        <v>11316727.779999999</v>
      </c>
      <c r="F10" s="332">
        <f>SUM(F6:F9)</f>
        <v>0</v>
      </c>
      <c r="G10" s="317"/>
      <c r="H10" s="469"/>
      <c r="I10" s="317"/>
      <c r="J10" s="470"/>
      <c r="K10" s="107"/>
    </row>
    <row r="11" spans="1:11" x14ac:dyDescent="0.35">
      <c r="A11" s="335"/>
      <c r="C11" s="318"/>
      <c r="D11" s="336"/>
      <c r="E11" s="314"/>
      <c r="F11" s="314"/>
      <c r="G11" s="337"/>
      <c r="H11" s="338"/>
      <c r="I11" s="337"/>
      <c r="J11" s="382"/>
      <c r="K11" s="34"/>
    </row>
    <row r="12" spans="1:11" x14ac:dyDescent="0.35">
      <c r="A12" s="335"/>
      <c r="C12" s="315"/>
      <c r="D12" s="336"/>
      <c r="E12" s="314"/>
      <c r="F12" s="314"/>
      <c r="G12" s="337"/>
      <c r="H12" s="338"/>
      <c r="I12" s="337"/>
      <c r="J12" s="382"/>
      <c r="K12" s="34"/>
    </row>
    <row r="13" spans="1:11" x14ac:dyDescent="0.35">
      <c r="A13" s="315" t="s">
        <v>25</v>
      </c>
      <c r="B13" s="315"/>
      <c r="C13" s="318"/>
      <c r="D13" s="336"/>
      <c r="E13" s="314"/>
      <c r="F13" s="314"/>
      <c r="G13" s="337"/>
      <c r="H13" s="338"/>
      <c r="I13" s="337"/>
      <c r="J13" s="382"/>
      <c r="K13" s="77"/>
    </row>
    <row r="14" spans="1:11" ht="34.5" customHeight="1" x14ac:dyDescent="0.35">
      <c r="A14" s="14" t="s">
        <v>203</v>
      </c>
      <c r="B14" s="16" t="s">
        <v>152</v>
      </c>
      <c r="C14" s="383" t="s">
        <v>31</v>
      </c>
      <c r="D14" s="207">
        <f>'[1]CAPEX  F '!$D$26</f>
        <v>10000000</v>
      </c>
      <c r="E14" s="198"/>
      <c r="F14" s="16"/>
      <c r="G14" s="222" t="s">
        <v>173</v>
      </c>
      <c r="H14" s="223" t="s">
        <v>174</v>
      </c>
      <c r="I14" s="222" t="s">
        <v>175</v>
      </c>
      <c r="J14" s="390" t="s">
        <v>278</v>
      </c>
      <c r="K14" s="222" t="s">
        <v>368</v>
      </c>
    </row>
    <row r="15" spans="1:11" ht="26.5" customHeight="1" x14ac:dyDescent="0.35">
      <c r="A15" s="199" t="s">
        <v>29</v>
      </c>
      <c r="B15" s="199" t="s">
        <v>152</v>
      </c>
      <c r="C15" s="391" t="s">
        <v>31</v>
      </c>
      <c r="D15" s="198">
        <f>'[1]CAPEX  F '!$D$25</f>
        <v>21226000</v>
      </c>
      <c r="E15" s="219"/>
      <c r="F15" s="222"/>
      <c r="G15" s="222" t="str">
        <f>'[2]PROCUREMENT PLAN 4 (4)'!E12</f>
        <v>24/07/2020</v>
      </c>
      <c r="H15" s="223" t="str">
        <f>'[2]PROCUREMENT PLAN 4 (4)'!F12</f>
        <v>27/08/2020</v>
      </c>
      <c r="I15" s="222" t="str">
        <f>'[2]PROCUREMENT PLAN 4 (4)'!G12</f>
        <v>01/09/2020</v>
      </c>
      <c r="J15" s="390" t="s">
        <v>367</v>
      </c>
      <c r="K15" s="16"/>
    </row>
    <row r="16" spans="1:11" x14ac:dyDescent="0.35">
      <c r="A16" s="340" t="s">
        <v>24</v>
      </c>
      <c r="B16" s="317"/>
      <c r="C16" s="324"/>
      <c r="D16" s="331">
        <f>SUM(D14:D15)</f>
        <v>31226000</v>
      </c>
      <c r="E16" s="331">
        <f>SUM(E14:E14)</f>
        <v>0</v>
      </c>
      <c r="F16" s="332">
        <f>SUM(F14:F15)</f>
        <v>0</v>
      </c>
      <c r="G16" s="471"/>
      <c r="H16" s="472"/>
      <c r="I16" s="471"/>
      <c r="J16" s="473"/>
    </row>
    <row r="17" spans="1:11" x14ac:dyDescent="0.35">
      <c r="A17" s="335"/>
      <c r="C17" s="318"/>
      <c r="D17" s="336"/>
      <c r="E17" s="314"/>
      <c r="F17" s="314"/>
      <c r="G17" s="337"/>
      <c r="H17" s="338"/>
      <c r="I17" s="337"/>
      <c r="J17" s="376"/>
    </row>
    <row r="18" spans="1:11" x14ac:dyDescent="0.35">
      <c r="A18" s="315" t="s">
        <v>33</v>
      </c>
      <c r="B18" s="318"/>
      <c r="C18" s="318"/>
      <c r="D18" s="336"/>
      <c r="E18" s="314"/>
      <c r="F18" s="314"/>
      <c r="G18" s="337"/>
      <c r="H18" s="338"/>
      <c r="I18" s="337"/>
      <c r="J18" s="376"/>
    </row>
    <row r="19" spans="1:11" ht="59" customHeight="1" x14ac:dyDescent="0.35">
      <c r="A19" s="341"/>
      <c r="B19" s="319"/>
      <c r="C19" s="325"/>
      <c r="D19" s="342"/>
      <c r="E19" s="343"/>
      <c r="F19" s="344"/>
      <c r="G19" s="345"/>
      <c r="H19" s="330"/>
      <c r="I19" s="312"/>
      <c r="J19" s="375"/>
      <c r="K19" t="s">
        <v>256</v>
      </c>
    </row>
    <row r="20" spans="1:11" x14ac:dyDescent="0.35">
      <c r="A20" s="346" t="s">
        <v>24</v>
      </c>
      <c r="B20" s="310"/>
      <c r="C20" s="310"/>
      <c r="D20" s="347">
        <f>SUM(D19)</f>
        <v>0</v>
      </c>
      <c r="E20" s="348">
        <f t="shared" ref="E20:F20" si="0">SUM(E19)</f>
        <v>0</v>
      </c>
      <c r="F20" s="349">
        <f t="shared" si="0"/>
        <v>0</v>
      </c>
      <c r="G20" s="337"/>
      <c r="H20" s="338"/>
      <c r="I20" s="337"/>
      <c r="J20" s="376"/>
    </row>
    <row r="21" spans="1:11" x14ac:dyDescent="0.35">
      <c r="A21" s="315"/>
      <c r="B21" s="318"/>
      <c r="C21" s="318"/>
      <c r="D21" s="350"/>
      <c r="E21" s="314"/>
      <c r="F21" s="314"/>
      <c r="G21" s="337"/>
      <c r="H21" s="338"/>
      <c r="I21" s="337"/>
      <c r="J21" s="376"/>
    </row>
    <row r="22" spans="1:11" x14ac:dyDescent="0.35">
      <c r="A22" s="315" t="s">
        <v>95</v>
      </c>
      <c r="B22" s="318"/>
      <c r="C22" s="318"/>
      <c r="D22" s="336"/>
      <c r="E22" s="314"/>
      <c r="F22" s="314"/>
      <c r="G22" s="351"/>
      <c r="H22" s="352"/>
      <c r="I22" s="351"/>
      <c r="J22" s="377"/>
    </row>
    <row r="23" spans="1:11" x14ac:dyDescent="0.35">
      <c r="A23" s="371"/>
      <c r="B23" s="366"/>
      <c r="C23" s="372"/>
      <c r="D23" s="373"/>
      <c r="E23" s="373"/>
      <c r="F23" s="374">
        <v>5000000</v>
      </c>
      <c r="G23" s="322"/>
      <c r="H23" s="362"/>
      <c r="I23" s="322"/>
      <c r="J23" s="367"/>
    </row>
    <row r="24" spans="1:11" x14ac:dyDescent="0.35">
      <c r="A24" s="316" t="s">
        <v>24</v>
      </c>
      <c r="B24" s="320"/>
      <c r="C24" s="320"/>
      <c r="D24" s="339">
        <f>SUM(D23)</f>
        <v>0</v>
      </c>
      <c r="E24" s="353">
        <f t="shared" ref="E24:F24" si="1">SUM(E23)</f>
        <v>0</v>
      </c>
      <c r="F24" s="354">
        <f t="shared" si="1"/>
        <v>5000000</v>
      </c>
      <c r="G24" s="337"/>
      <c r="H24" s="338"/>
      <c r="I24" s="337"/>
      <c r="J24" s="376"/>
    </row>
    <row r="25" spans="1:11" x14ac:dyDescent="0.35">
      <c r="A25" s="315"/>
      <c r="B25" s="318"/>
      <c r="C25" s="318"/>
      <c r="D25" s="350"/>
      <c r="E25" s="314"/>
      <c r="F25" s="314"/>
      <c r="G25" s="355"/>
      <c r="H25" s="356"/>
      <c r="I25" s="355"/>
      <c r="J25" s="378"/>
    </row>
    <row r="26" spans="1:11" ht="28" customHeight="1" x14ac:dyDescent="0.35">
      <c r="A26" s="357" t="s">
        <v>65</v>
      </c>
      <c r="B26" s="321"/>
      <c r="C26" s="321"/>
      <c r="D26" s="358"/>
      <c r="E26" s="359"/>
      <c r="F26" s="359"/>
      <c r="G26" s="360"/>
      <c r="H26" s="361"/>
      <c r="I26" s="360"/>
      <c r="J26" s="379"/>
    </row>
    <row r="27" spans="1:11" ht="28" customHeight="1" x14ac:dyDescent="0.35">
      <c r="A27" s="311" t="s">
        <v>14</v>
      </c>
      <c r="B27" s="311" t="s">
        <v>200</v>
      </c>
      <c r="C27" s="323" t="s">
        <v>15</v>
      </c>
      <c r="D27" s="326" t="s">
        <v>365</v>
      </c>
      <c r="E27" s="327" t="s">
        <v>4</v>
      </c>
      <c r="F27" s="328" t="s">
        <v>246</v>
      </c>
      <c r="G27" s="311" t="s">
        <v>283</v>
      </c>
      <c r="H27" s="329" t="s">
        <v>170</v>
      </c>
      <c r="I27" s="311" t="s">
        <v>171</v>
      </c>
      <c r="J27" s="311" t="s">
        <v>172</v>
      </c>
    </row>
    <row r="28" spans="1:11" ht="16.5" customHeight="1" x14ac:dyDescent="0.35">
      <c r="A28" s="256" t="str">
        <f>'[1]CAPEX  F '!B38</f>
        <v>Asbestos Cutting Machine</v>
      </c>
      <c r="B28" s="199" t="str">
        <f>'[1]CAPEX  F '!C38</f>
        <v xml:space="preserve">Water </v>
      </c>
      <c r="C28" s="256" t="s">
        <v>36</v>
      </c>
      <c r="D28" s="269">
        <f>'[1]CAPEX  F '!D38</f>
        <v>100000</v>
      </c>
      <c r="E28" s="256"/>
      <c r="F28" s="256"/>
      <c r="G28" s="368" t="s">
        <v>266</v>
      </c>
      <c r="H28" s="368" t="s">
        <v>267</v>
      </c>
      <c r="I28" s="368" t="s">
        <v>252</v>
      </c>
      <c r="J28" s="368" t="s">
        <v>258</v>
      </c>
      <c r="K28" s="368" t="s">
        <v>281</v>
      </c>
    </row>
    <row r="29" spans="1:11" ht="29.5" customHeight="1" x14ac:dyDescent="0.35">
      <c r="A29" s="256" t="str">
        <f>'[1]CAPEX  F '!B39</f>
        <v>Jack Hammer (Makita Demolition Hammer)</v>
      </c>
      <c r="B29" s="256" t="str">
        <f>'[1]CAPEX  F '!C39</f>
        <v xml:space="preserve">Water </v>
      </c>
      <c r="C29" s="256" t="s">
        <v>36</v>
      </c>
      <c r="D29" s="269">
        <f>'[1]CAPEX  F '!D39</f>
        <v>150000</v>
      </c>
      <c r="E29" s="256"/>
      <c r="F29" s="256"/>
      <c r="G29" s="368" t="s">
        <v>266</v>
      </c>
      <c r="H29" s="368" t="s">
        <v>267</v>
      </c>
      <c r="I29" s="368" t="s">
        <v>252</v>
      </c>
      <c r="J29" s="368" t="s">
        <v>258</v>
      </c>
      <c r="K29" s="368" t="s">
        <v>281</v>
      </c>
    </row>
    <row r="30" spans="1:11" ht="21.5" customHeight="1" x14ac:dyDescent="0.35">
      <c r="A30" s="196" t="s">
        <v>327</v>
      </c>
      <c r="B30" s="201" t="str">
        <f>'[1]CAPEX  F '!$C$43</f>
        <v xml:space="preserve">Corporate Services </v>
      </c>
      <c r="C30" s="201" t="s">
        <v>36</v>
      </c>
      <c r="D30" s="269">
        <v>500000</v>
      </c>
      <c r="E30" s="269"/>
      <c r="F30" s="201"/>
      <c r="G30" s="369" t="s">
        <v>273</v>
      </c>
      <c r="H30" s="368" t="s">
        <v>257</v>
      </c>
      <c r="I30" s="368" t="s">
        <v>252</v>
      </c>
      <c r="J30" s="368" t="s">
        <v>258</v>
      </c>
      <c r="K30" s="368" t="s">
        <v>281</v>
      </c>
    </row>
    <row r="31" spans="1:11" ht="26.5" customHeight="1" x14ac:dyDescent="0.35">
      <c r="A31" s="196" t="str">
        <f>'[1]CAPEX  F '!$B$44</f>
        <v xml:space="preserve">Computer  Equipment </v>
      </c>
      <c r="B31" s="201" t="str">
        <f>'[1]CAPEX  F '!$C$43</f>
        <v xml:space="preserve">Corporate Services </v>
      </c>
      <c r="C31" s="201" t="s">
        <v>36</v>
      </c>
      <c r="D31" s="269">
        <v>300000</v>
      </c>
      <c r="E31" s="269"/>
      <c r="F31" s="201"/>
      <c r="G31" s="369" t="s">
        <v>273</v>
      </c>
      <c r="H31" s="368" t="s">
        <v>257</v>
      </c>
      <c r="I31" s="368" t="s">
        <v>252</v>
      </c>
      <c r="J31" s="368" t="s">
        <v>258</v>
      </c>
      <c r="K31" s="368" t="s">
        <v>281</v>
      </c>
    </row>
    <row r="32" spans="1:11" ht="34.5" customHeight="1" x14ac:dyDescent="0.35">
      <c r="A32" s="196" t="s">
        <v>259</v>
      </c>
      <c r="B32" s="201" t="s">
        <v>260</v>
      </c>
      <c r="C32" s="201" t="s">
        <v>36</v>
      </c>
      <c r="D32" s="269">
        <v>1500000</v>
      </c>
      <c r="E32" s="269"/>
      <c r="F32" s="201"/>
      <c r="G32" s="368" t="s">
        <v>261</v>
      </c>
      <c r="H32" s="368" t="s">
        <v>262</v>
      </c>
      <c r="I32" s="368" t="s">
        <v>252</v>
      </c>
      <c r="J32" s="368" t="s">
        <v>263</v>
      </c>
      <c r="K32" s="368" t="s">
        <v>281</v>
      </c>
    </row>
    <row r="33" spans="1:11" ht="28" customHeight="1" x14ac:dyDescent="0.35">
      <c r="A33" s="196" t="s">
        <v>370</v>
      </c>
      <c r="B33" s="153" t="s">
        <v>127</v>
      </c>
      <c r="C33" s="477" t="s">
        <v>374</v>
      </c>
      <c r="D33" s="269">
        <v>500000</v>
      </c>
      <c r="E33" s="269"/>
      <c r="F33" s="201"/>
      <c r="G33" s="368" t="s">
        <v>266</v>
      </c>
      <c r="H33" s="368" t="s">
        <v>267</v>
      </c>
      <c r="I33" s="368" t="s">
        <v>252</v>
      </c>
      <c r="J33" s="368" t="s">
        <v>376</v>
      </c>
      <c r="K33" s="368"/>
    </row>
    <row r="34" spans="1:11" ht="24" customHeight="1" x14ac:dyDescent="0.35">
      <c r="A34" s="196" t="s">
        <v>371</v>
      </c>
      <c r="B34" s="153" t="s">
        <v>163</v>
      </c>
      <c r="C34" s="477" t="s">
        <v>374</v>
      </c>
      <c r="D34" s="269">
        <v>500000</v>
      </c>
      <c r="E34" s="269"/>
      <c r="F34" s="201"/>
      <c r="G34" s="368" t="s">
        <v>266</v>
      </c>
      <c r="H34" s="368" t="s">
        <v>267</v>
      </c>
      <c r="I34" s="368" t="s">
        <v>252</v>
      </c>
      <c r="J34" s="368" t="s">
        <v>376</v>
      </c>
      <c r="K34" s="368"/>
    </row>
    <row r="35" spans="1:11" ht="30" customHeight="1" x14ac:dyDescent="0.35">
      <c r="A35" s="196" t="s">
        <v>264</v>
      </c>
      <c r="B35" s="201" t="s">
        <v>260</v>
      </c>
      <c r="C35" s="201" t="s">
        <v>36</v>
      </c>
      <c r="D35" s="269">
        <v>800000</v>
      </c>
      <c r="E35" s="392"/>
      <c r="F35" s="201"/>
      <c r="G35" s="368" t="s">
        <v>261</v>
      </c>
      <c r="H35" s="368" t="s">
        <v>262</v>
      </c>
      <c r="I35" s="368" t="s">
        <v>252</v>
      </c>
      <c r="J35" s="368" t="s">
        <v>376</v>
      </c>
      <c r="K35" s="368" t="s">
        <v>281</v>
      </c>
    </row>
    <row r="36" spans="1:11" x14ac:dyDescent="0.35">
      <c r="A36" s="196" t="str">
        <f>'[1]CAPEX  F '!B47</f>
        <v>1 X Compactor trucks</v>
      </c>
      <c r="B36" s="201" t="s">
        <v>269</v>
      </c>
      <c r="C36" s="201" t="s">
        <v>36</v>
      </c>
      <c r="D36" s="269"/>
      <c r="E36" s="269">
        <v>5000000</v>
      </c>
      <c r="F36" s="201"/>
      <c r="G36" s="368"/>
      <c r="H36" s="368"/>
      <c r="I36" s="368"/>
      <c r="J36" s="368"/>
      <c r="K36" s="368" t="s">
        <v>281</v>
      </c>
    </row>
    <row r="37" spans="1:11" x14ac:dyDescent="0.35">
      <c r="A37" s="196" t="str">
        <f>'[1]CAPEX  F '!B48</f>
        <v>1 x Skip loader truck</v>
      </c>
      <c r="B37" s="201" t="s">
        <v>268</v>
      </c>
      <c r="C37" s="201" t="s">
        <v>36</v>
      </c>
      <c r="D37" s="269"/>
      <c r="E37" s="269">
        <v>2000000</v>
      </c>
      <c r="F37" s="201"/>
      <c r="G37" s="369" t="s">
        <v>177</v>
      </c>
      <c r="H37" s="368" t="s">
        <v>178</v>
      </c>
      <c r="I37" s="368" t="s">
        <v>180</v>
      </c>
      <c r="J37" s="368" t="s">
        <v>181</v>
      </c>
      <c r="K37" s="368" t="s">
        <v>281</v>
      </c>
    </row>
    <row r="38" spans="1:11" s="99" customFormat="1" x14ac:dyDescent="0.35">
      <c r="A38" s="196" t="str">
        <f>'[1]CAPEX  F '!B49</f>
        <v xml:space="preserve">Tractor </v>
      </c>
      <c r="B38" s="201" t="str">
        <f>'[1]CAPEX  F '!C49</f>
        <v xml:space="preserve">social - waste </v>
      </c>
      <c r="C38" s="201" t="s">
        <v>36</v>
      </c>
      <c r="D38" s="269">
        <f>'[1]CAPEX  F '!D49</f>
        <v>700000</v>
      </c>
      <c r="E38" s="269">
        <v>480000</v>
      </c>
      <c r="F38" s="201"/>
      <c r="G38" s="370" t="str">
        <f>G32</f>
        <v>14/05/2023</v>
      </c>
      <c r="H38" s="368" t="str">
        <f>H32</f>
        <v>28/05/2023</v>
      </c>
      <c r="I38" s="368" t="str">
        <f>I32</f>
        <v>30/06/2023</v>
      </c>
      <c r="J38" s="368" t="str">
        <f>J32</f>
        <v>30/09/2023</v>
      </c>
      <c r="K38" s="368" t="s">
        <v>281</v>
      </c>
    </row>
    <row r="39" spans="1:11" x14ac:dyDescent="0.35">
      <c r="A39" s="196" t="str">
        <f>'[1]CAPEX  F '!B50</f>
        <v xml:space="preserve">TLB  + Detagible Broom </v>
      </c>
      <c r="B39" s="201" t="str">
        <f>'[1]CAPEX  F '!C50</f>
        <v xml:space="preserve">Public  work </v>
      </c>
      <c r="C39" s="201" t="s">
        <v>36</v>
      </c>
      <c r="D39" s="269">
        <f>'[1]CAPEX  F '!D50</f>
        <v>1720000</v>
      </c>
      <c r="E39" s="269">
        <v>500000</v>
      </c>
      <c r="F39" s="201"/>
      <c r="G39" s="370" t="str">
        <f t="shared" ref="G39:J39" si="2">G35</f>
        <v>14/05/2023</v>
      </c>
      <c r="H39" s="368" t="str">
        <f t="shared" si="2"/>
        <v>28/05/2023</v>
      </c>
      <c r="I39" s="368" t="str">
        <f t="shared" si="2"/>
        <v>30/06/2023</v>
      </c>
      <c r="J39" s="368" t="str">
        <f t="shared" si="2"/>
        <v>30/12/2023</v>
      </c>
      <c r="K39" s="368" t="s">
        <v>281</v>
      </c>
    </row>
    <row r="40" spans="1:11" x14ac:dyDescent="0.35">
      <c r="A40" s="196" t="str">
        <f>'[1]CAPEX  F '!B51</f>
        <v xml:space="preserve">Trailor for Roller </v>
      </c>
      <c r="B40" s="201" t="str">
        <f>'[1]CAPEX  F '!C51</f>
        <v xml:space="preserve">Public  work </v>
      </c>
      <c r="C40" s="201" t="s">
        <v>36</v>
      </c>
      <c r="D40" s="269">
        <f>'[1]CAPEX  F '!D51</f>
        <v>80000</v>
      </c>
      <c r="E40" s="269">
        <v>300000</v>
      </c>
      <c r="F40" s="201"/>
      <c r="G40" s="370" t="s">
        <v>262</v>
      </c>
      <c r="H40" s="368" t="s">
        <v>265</v>
      </c>
      <c r="I40" s="368" t="s">
        <v>257</v>
      </c>
      <c r="J40" s="368" t="s">
        <v>258</v>
      </c>
      <c r="K40" s="368" t="s">
        <v>281</v>
      </c>
    </row>
    <row r="41" spans="1:11" x14ac:dyDescent="0.35">
      <c r="A41" s="196" t="str">
        <f>'[1]CAPEX  F '!B52</f>
        <v xml:space="preserve">Road resealing </v>
      </c>
      <c r="B41" s="201" t="str">
        <f>'[1]CAPEX  F '!C52</f>
        <v xml:space="preserve">Public  work </v>
      </c>
      <c r="C41" s="201" t="s">
        <v>36</v>
      </c>
      <c r="D41" s="269">
        <v>1000000</v>
      </c>
      <c r="E41" s="201"/>
      <c r="F41" s="201"/>
      <c r="G41" s="370" t="str">
        <f t="shared" ref="G41:J41" si="3">G39</f>
        <v>14/05/2023</v>
      </c>
      <c r="H41" s="368" t="str">
        <f t="shared" si="3"/>
        <v>28/05/2023</v>
      </c>
      <c r="I41" s="368" t="str">
        <f t="shared" si="3"/>
        <v>30/06/2023</v>
      </c>
      <c r="J41" s="368" t="str">
        <f t="shared" si="3"/>
        <v>30/12/2023</v>
      </c>
      <c r="K41" s="368" t="s">
        <v>281</v>
      </c>
    </row>
    <row r="42" spans="1:11" ht="29" x14ac:dyDescent="0.35">
      <c r="A42" s="196" t="str">
        <f>'[1]CAPEX  F '!B53</f>
        <v xml:space="preserve">Marapong Roads &amp; storm water  Technical report </v>
      </c>
      <c r="B42" s="201" t="str">
        <f>'[1]CAPEX  F '!C53</f>
        <v xml:space="preserve">Public  work </v>
      </c>
      <c r="C42" s="201" t="s">
        <v>36</v>
      </c>
      <c r="D42" s="269">
        <f>'[1]CAPEX  F '!D53</f>
        <v>1200000</v>
      </c>
      <c r="E42" s="201"/>
      <c r="F42" s="201"/>
      <c r="G42" s="370" t="s">
        <v>270</v>
      </c>
      <c r="H42" s="370" t="s">
        <v>271</v>
      </c>
      <c r="I42" s="370" t="s">
        <v>272</v>
      </c>
      <c r="J42" s="369" t="s">
        <v>258</v>
      </c>
      <c r="K42" s="368" t="s">
        <v>281</v>
      </c>
    </row>
    <row r="43" spans="1:11" x14ac:dyDescent="0.35">
      <c r="A43" s="196" t="str">
        <f>'[1]CAPEX  F '!B54</f>
        <v xml:space="preserve">Onvewaght Roads -Technical report </v>
      </c>
      <c r="B43" s="201" t="str">
        <f>'[1]CAPEX  F '!C54</f>
        <v xml:space="preserve">Public  work </v>
      </c>
      <c r="C43" s="201" t="s">
        <v>36</v>
      </c>
      <c r="D43" s="269">
        <f>'[1]CAPEX  F '!D54</f>
        <v>1200000</v>
      </c>
      <c r="E43" s="201"/>
      <c r="F43" s="201"/>
      <c r="G43" s="370" t="s">
        <v>270</v>
      </c>
      <c r="H43" s="370" t="s">
        <v>271</v>
      </c>
      <c r="I43" s="370" t="s">
        <v>272</v>
      </c>
      <c r="J43" s="369" t="s">
        <v>258</v>
      </c>
      <c r="K43" s="368" t="s">
        <v>281</v>
      </c>
    </row>
    <row r="44" spans="1:11" ht="29" x14ac:dyDescent="0.35">
      <c r="A44" s="196" t="str">
        <f>'[1]CAPEX  F '!B55</f>
        <v xml:space="preserve">Supply,Delivery and off - Loading on Mobile Trash  Pump </v>
      </c>
      <c r="B44" s="201" t="str">
        <f>'[1]CAPEX  F '!C55</f>
        <v xml:space="preserve">Sanitation </v>
      </c>
      <c r="C44" s="201" t="s">
        <v>36</v>
      </c>
      <c r="D44" s="269">
        <f>'[1]CAPEX  F '!D55</f>
        <v>0</v>
      </c>
      <c r="E44" s="201"/>
      <c r="F44" s="201"/>
      <c r="G44" s="370" t="s">
        <v>270</v>
      </c>
      <c r="H44" s="370" t="s">
        <v>271</v>
      </c>
      <c r="I44" s="370" t="s">
        <v>272</v>
      </c>
      <c r="J44" s="369" t="s">
        <v>258</v>
      </c>
      <c r="K44" s="368" t="s">
        <v>281</v>
      </c>
    </row>
    <row r="45" spans="1:11" x14ac:dyDescent="0.35">
      <c r="A45" s="474" t="s">
        <v>377</v>
      </c>
      <c r="B45" s="475"/>
      <c r="C45" s="475"/>
      <c r="D45" s="476">
        <f>SUM(D28:D43)</f>
        <v>10250000</v>
      </c>
      <c r="E45" s="476"/>
      <c r="F45" s="476"/>
      <c r="G45" s="471"/>
      <c r="H45" s="472"/>
      <c r="I45" s="471"/>
      <c r="J45" s="471"/>
    </row>
    <row r="46" spans="1:11" s="82" customFormat="1" x14ac:dyDescent="0.35">
      <c r="A46" s="478"/>
      <c r="B46" s="479"/>
      <c r="C46" s="479"/>
      <c r="D46" s="468"/>
      <c r="E46" s="468"/>
      <c r="F46" s="468"/>
      <c r="G46" s="480"/>
      <c r="H46" s="481"/>
      <c r="I46" s="480"/>
      <c r="J46" s="480"/>
    </row>
    <row r="47" spans="1:11" ht="47" customHeight="1" x14ac:dyDescent="0.35">
      <c r="A47" s="196" t="str">
        <f>'[1]CAPEX  F '!B56</f>
        <v xml:space="preserve">Supply,Delivery and off - Loading and licencing of Sewer Unblocking machine </v>
      </c>
      <c r="B47" s="201" t="str">
        <f>'[1]CAPEX  F '!C56</f>
        <v xml:space="preserve">Sanitation </v>
      </c>
      <c r="C47" s="201" t="s">
        <v>36</v>
      </c>
      <c r="D47" s="269">
        <f>'[1]CAPEX  F '!D56</f>
        <v>680000</v>
      </c>
      <c r="E47" s="201"/>
      <c r="F47" s="201"/>
      <c r="G47" s="370" t="s">
        <v>270</v>
      </c>
      <c r="H47" s="370" t="s">
        <v>271</v>
      </c>
      <c r="I47" s="370" t="s">
        <v>272</v>
      </c>
      <c r="J47" s="369" t="s">
        <v>258</v>
      </c>
      <c r="K47" s="368" t="s">
        <v>281</v>
      </c>
    </row>
    <row r="48" spans="1:11" ht="29" x14ac:dyDescent="0.35">
      <c r="A48" s="196" t="str">
        <f>'[1]CAPEX  F '!B57</f>
        <v>Supply delivery and Offloading of Mobile bucket winch</v>
      </c>
      <c r="B48" s="201" t="str">
        <f>'[1]CAPEX  F '!C57</f>
        <v xml:space="preserve">Sanitation </v>
      </c>
      <c r="C48" s="201" t="s">
        <v>36</v>
      </c>
      <c r="D48" s="269">
        <f>'[1]CAPEX  F '!D57</f>
        <v>1300000</v>
      </c>
      <c r="E48" s="269">
        <v>1500000</v>
      </c>
      <c r="F48" s="201"/>
      <c r="G48" s="370" t="s">
        <v>270</v>
      </c>
      <c r="H48" s="370" t="s">
        <v>271</v>
      </c>
      <c r="I48" s="370" t="s">
        <v>272</v>
      </c>
      <c r="J48" s="369" t="s">
        <v>258</v>
      </c>
      <c r="K48" s="368" t="s">
        <v>281</v>
      </c>
    </row>
    <row r="49" spans="1:11" ht="51.5" customHeight="1" x14ac:dyDescent="0.35">
      <c r="A49" s="196" t="str">
        <f>'[1]CAPEX  F '!B58</f>
        <v>Refurbishment and upgrading of Paarl wastewater treatment works &amp; holding dam</v>
      </c>
      <c r="B49" s="201" t="str">
        <f>'[1]CAPEX  F '!C58</f>
        <v xml:space="preserve">Sanitation </v>
      </c>
      <c r="C49" s="201" t="s">
        <v>36</v>
      </c>
      <c r="D49" s="269">
        <f>'[1]CAPEX  F '!D58</f>
        <v>1500000</v>
      </c>
      <c r="E49" s="393">
        <v>200000</v>
      </c>
      <c r="F49" s="201"/>
      <c r="G49" s="370" t="s">
        <v>273</v>
      </c>
      <c r="H49" s="370" t="s">
        <v>274</v>
      </c>
      <c r="I49" s="368" t="s">
        <v>275</v>
      </c>
      <c r="J49" s="368" t="s">
        <v>263</v>
      </c>
      <c r="K49" s="368" t="s">
        <v>281</v>
      </c>
    </row>
    <row r="50" spans="1:11" x14ac:dyDescent="0.35">
      <c r="A50" s="196" t="str">
        <f>'[1]CAPEX  F '!B59</f>
        <v xml:space="preserve">Technical report for VIP Toilets </v>
      </c>
      <c r="B50" s="201" t="str">
        <f>'[1]CAPEX  F '!C59</f>
        <v xml:space="preserve">Sanitation </v>
      </c>
      <c r="C50" s="201" t="s">
        <v>36</v>
      </c>
      <c r="D50" s="269">
        <f>'[1]CAPEX  F '!D59</f>
        <v>600000</v>
      </c>
      <c r="E50" s="393">
        <v>1000000</v>
      </c>
      <c r="F50" s="201"/>
      <c r="G50" s="370" t="s">
        <v>273</v>
      </c>
      <c r="H50" s="370" t="s">
        <v>274</v>
      </c>
      <c r="I50" s="368" t="s">
        <v>275</v>
      </c>
      <c r="J50" s="368" t="s">
        <v>263</v>
      </c>
      <c r="K50" s="368" t="s">
        <v>281</v>
      </c>
    </row>
    <row r="51" spans="1:11" ht="29" x14ac:dyDescent="0.35">
      <c r="A51" s="196" t="str">
        <f>'[1]CAPEX  F '!B60</f>
        <v xml:space="preserve">Refurbishment of Zongesien &amp;  construction of sewer dumping site </v>
      </c>
      <c r="B51" s="201" t="str">
        <f>'[1]CAPEX  F '!C60</f>
        <v xml:space="preserve">Sanitation </v>
      </c>
      <c r="C51" s="201" t="s">
        <v>36</v>
      </c>
      <c r="D51" s="269">
        <v>1500000</v>
      </c>
      <c r="E51" s="393"/>
      <c r="F51" s="201"/>
      <c r="G51" s="368" t="s">
        <v>182</v>
      </c>
      <c r="H51" s="368" t="s">
        <v>183</v>
      </c>
      <c r="I51" s="368" t="s">
        <v>184</v>
      </c>
      <c r="J51" s="368" t="s">
        <v>181</v>
      </c>
      <c r="K51" s="368" t="s">
        <v>281</v>
      </c>
    </row>
    <row r="52" spans="1:11" ht="29" x14ac:dyDescent="0.35">
      <c r="A52" s="196" t="str">
        <f>'[1]CAPEX  F '!B61</f>
        <v>Construction of KingbirdLine (Techical report)</v>
      </c>
      <c r="B52" s="196" t="str">
        <f>'[1]CAPEX  F '!C61</f>
        <v xml:space="preserve">Electrical </v>
      </c>
      <c r="C52" s="201" t="s">
        <v>36</v>
      </c>
      <c r="D52" s="269">
        <f>'[1]CAPEX  F '!D61</f>
        <v>1600000</v>
      </c>
      <c r="E52" s="393">
        <v>600000</v>
      </c>
      <c r="F52" s="201"/>
      <c r="G52" s="368" t="s">
        <v>182</v>
      </c>
      <c r="H52" s="368" t="s">
        <v>183</v>
      </c>
      <c r="I52" s="368" t="s">
        <v>184</v>
      </c>
      <c r="J52" s="368" t="s">
        <v>181</v>
      </c>
      <c r="K52" s="368" t="s">
        <v>281</v>
      </c>
    </row>
    <row r="53" spans="1:11" x14ac:dyDescent="0.35">
      <c r="A53" s="394" t="str">
        <f>'[1]CAPEX  F '!B62</f>
        <v xml:space="preserve">Replacembet of Switch Gears x 2 </v>
      </c>
      <c r="B53" s="394" t="str">
        <f>'[1]CAPEX  F '!C62</f>
        <v xml:space="preserve">Electrical </v>
      </c>
      <c r="C53" s="201" t="s">
        <v>36</v>
      </c>
      <c r="D53" s="269">
        <f>'[1]CAPEX  F '!D62</f>
        <v>800000</v>
      </c>
      <c r="E53" s="201"/>
      <c r="F53" s="201"/>
      <c r="G53" s="370" t="s">
        <v>273</v>
      </c>
      <c r="H53" s="368" t="s">
        <v>274</v>
      </c>
      <c r="I53" s="368" t="s">
        <v>275</v>
      </c>
      <c r="J53" s="368" t="s">
        <v>263</v>
      </c>
      <c r="K53" s="368" t="s">
        <v>281</v>
      </c>
    </row>
    <row r="54" spans="1:11" ht="29" hidden="1" x14ac:dyDescent="0.35">
      <c r="A54" s="394" t="str">
        <f>'[1]CAPEX  F '!B63</f>
        <v>Consulting Engineer (Resposible Engineer - approval for Engineering)</v>
      </c>
      <c r="B54" s="394" t="str">
        <f>'[1]CAPEX  F '!C63</f>
        <v xml:space="preserve">Electrical </v>
      </c>
      <c r="C54" s="201" t="s">
        <v>144</v>
      </c>
      <c r="D54" s="395">
        <f>'[1]CAPEX  F '!D63</f>
        <v>0</v>
      </c>
      <c r="E54" s="393">
        <v>5400000</v>
      </c>
      <c r="F54" s="201"/>
      <c r="G54" s="368"/>
      <c r="H54" s="368"/>
      <c r="I54" s="368"/>
      <c r="J54" s="368"/>
      <c r="K54" s="368" t="s">
        <v>282</v>
      </c>
    </row>
    <row r="55" spans="1:11" ht="29" x14ac:dyDescent="0.35">
      <c r="A55" s="394" t="str">
        <f>'[1]CAPEX  F '!B64</f>
        <v>Maintanance and closing of the ring circuits + 12</v>
      </c>
      <c r="B55" s="394" t="str">
        <f>'[1]CAPEX  F '!C64</f>
        <v xml:space="preserve">Electrical </v>
      </c>
      <c r="C55" s="201" t="s">
        <v>36</v>
      </c>
      <c r="D55" s="269">
        <f>'[1]CAPEX  F '!D64</f>
        <v>1000000</v>
      </c>
      <c r="E55" s="201"/>
      <c r="F55" s="201"/>
      <c r="G55" s="369" t="s">
        <v>177</v>
      </c>
      <c r="H55" s="368" t="s">
        <v>174</v>
      </c>
      <c r="I55" s="368" t="s">
        <v>175</v>
      </c>
      <c r="J55" s="368" t="s">
        <v>176</v>
      </c>
      <c r="K55" s="368" t="s">
        <v>281</v>
      </c>
    </row>
    <row r="56" spans="1:11" ht="29" x14ac:dyDescent="0.35">
      <c r="A56" s="196" t="str">
        <f>'[1]CAPEX  F '!B65</f>
        <v xml:space="preserve">Pump 25 Reurbishment and construction of line to zongesien </v>
      </c>
      <c r="B56" s="201" t="str">
        <f>'[1]CAPEX  F '!C65</f>
        <v xml:space="preserve">Sanitation </v>
      </c>
      <c r="C56" s="201" t="s">
        <v>36</v>
      </c>
      <c r="D56" s="269">
        <f>'[1]CAPEX  F '!D65</f>
        <v>500000</v>
      </c>
      <c r="E56" s="393"/>
      <c r="F56" s="201"/>
      <c r="G56" s="368" t="s">
        <v>178</v>
      </c>
      <c r="H56" s="368" t="s">
        <v>180</v>
      </c>
      <c r="I56" s="368" t="s">
        <v>178</v>
      </c>
      <c r="J56" s="368" t="s">
        <v>183</v>
      </c>
      <c r="K56" s="368" t="s">
        <v>281</v>
      </c>
    </row>
    <row r="57" spans="1:11" ht="28" hidden="1" customHeight="1" x14ac:dyDescent="0.35">
      <c r="A57" s="196" t="str">
        <f>'[1]CAPEX  F '!B66</f>
        <v xml:space="preserve">Pump 24 Reurbishment and construction phehelelo </v>
      </c>
      <c r="B57" s="201" t="str">
        <f>'[1]CAPEX  F '!C66</f>
        <v xml:space="preserve">Sanitation </v>
      </c>
      <c r="C57" s="201" t="s">
        <v>36</v>
      </c>
      <c r="D57" s="269">
        <f>'[1]CAPEX  F '!D66</f>
        <v>0</v>
      </c>
      <c r="E57" s="201"/>
      <c r="F57" s="201"/>
      <c r="G57" s="368" t="s">
        <v>178</v>
      </c>
      <c r="H57" s="368" t="s">
        <v>186</v>
      </c>
      <c r="I57" s="368" t="s">
        <v>185</v>
      </c>
      <c r="J57" s="368" t="s">
        <v>187</v>
      </c>
      <c r="K57" s="368" t="s">
        <v>281</v>
      </c>
    </row>
    <row r="58" spans="1:11" x14ac:dyDescent="0.35">
      <c r="A58" s="196" t="str">
        <f>'[1]CAPEX  F '!B67</f>
        <v>BI  system</v>
      </c>
      <c r="B58" s="201" t="str">
        <f>'[1]CAPEX  F '!C67</f>
        <v xml:space="preserve">BTO </v>
      </c>
      <c r="C58" s="201" t="s">
        <v>36</v>
      </c>
      <c r="D58" s="269">
        <f>'[1]CAPEX  F '!D67</f>
        <v>300000</v>
      </c>
      <c r="E58" s="201"/>
      <c r="F58" s="201"/>
      <c r="G58" s="370" t="s">
        <v>177</v>
      </c>
      <c r="H58" s="369" t="s">
        <v>204</v>
      </c>
      <c r="I58" s="369" t="s">
        <v>205</v>
      </c>
      <c r="J58" s="368" t="s">
        <v>178</v>
      </c>
      <c r="K58" s="368" t="s">
        <v>281</v>
      </c>
    </row>
    <row r="59" spans="1:11" ht="31" customHeight="1" x14ac:dyDescent="0.35">
      <c r="A59" s="196" t="s">
        <v>372</v>
      </c>
      <c r="B59" s="201" t="s">
        <v>335</v>
      </c>
      <c r="C59" s="196" t="s">
        <v>374</v>
      </c>
      <c r="D59" s="269">
        <v>1000000</v>
      </c>
      <c r="E59" s="201"/>
      <c r="F59" s="201"/>
      <c r="G59" s="368" t="s">
        <v>266</v>
      </c>
      <c r="H59" s="368" t="s">
        <v>267</v>
      </c>
      <c r="I59" s="368" t="s">
        <v>252</v>
      </c>
      <c r="J59" s="368" t="s">
        <v>376</v>
      </c>
      <c r="K59" s="467"/>
    </row>
    <row r="60" spans="1:11" ht="30.5" customHeight="1" x14ac:dyDescent="0.35">
      <c r="A60" s="196" t="s">
        <v>373</v>
      </c>
      <c r="B60" s="201" t="s">
        <v>316</v>
      </c>
      <c r="C60" s="196" t="s">
        <v>375</v>
      </c>
      <c r="D60" s="269">
        <v>1000000</v>
      </c>
      <c r="E60" s="201"/>
      <c r="F60" s="201"/>
      <c r="G60" s="368" t="s">
        <v>266</v>
      </c>
      <c r="H60" s="368" t="s">
        <v>267</v>
      </c>
      <c r="I60" s="368" t="s">
        <v>252</v>
      </c>
      <c r="J60" s="368" t="s">
        <v>376</v>
      </c>
      <c r="K60" s="467"/>
    </row>
    <row r="61" spans="1:11" ht="30.5" customHeight="1" x14ac:dyDescent="0.45">
      <c r="A61" s="482" t="s">
        <v>372</v>
      </c>
      <c r="B61" s="483" t="s">
        <v>335</v>
      </c>
      <c r="C61" s="485">
        <v>1000000</v>
      </c>
      <c r="D61" s="485">
        <v>1000000</v>
      </c>
      <c r="E61" s="201"/>
      <c r="F61" s="201"/>
      <c r="G61" s="368"/>
      <c r="H61" s="368"/>
      <c r="I61" s="368"/>
      <c r="J61" s="368"/>
      <c r="K61" s="467"/>
    </row>
    <row r="62" spans="1:11" ht="30.5" customHeight="1" x14ac:dyDescent="0.45">
      <c r="A62" s="483" t="s">
        <v>373</v>
      </c>
      <c r="B62" s="483" t="s">
        <v>316</v>
      </c>
      <c r="C62" s="485">
        <v>1200000</v>
      </c>
      <c r="D62" s="485">
        <v>1200000</v>
      </c>
      <c r="E62" s="201"/>
      <c r="F62" s="201"/>
      <c r="G62" s="368"/>
      <c r="H62" s="368"/>
      <c r="I62" s="368"/>
      <c r="J62" s="368"/>
      <c r="K62" s="467"/>
    </row>
    <row r="63" spans="1:11" ht="30.5" customHeight="1" x14ac:dyDescent="0.45">
      <c r="A63" s="482" t="s">
        <v>370</v>
      </c>
      <c r="B63" s="486" t="s">
        <v>127</v>
      </c>
      <c r="C63" s="485">
        <v>1300000</v>
      </c>
      <c r="D63" s="485">
        <v>1300000</v>
      </c>
      <c r="E63" s="201"/>
      <c r="F63" s="201"/>
      <c r="G63" s="368"/>
      <c r="H63" s="368"/>
      <c r="I63" s="368"/>
      <c r="J63" s="368"/>
      <c r="K63" s="467"/>
    </row>
    <row r="64" spans="1:11" ht="30.5" customHeight="1" x14ac:dyDescent="0.45">
      <c r="A64" s="484" t="s">
        <v>371</v>
      </c>
      <c r="B64" s="486" t="s">
        <v>163</v>
      </c>
      <c r="C64" s="485">
        <v>1300000</v>
      </c>
      <c r="D64" s="485">
        <v>1300000</v>
      </c>
      <c r="E64" s="201"/>
      <c r="F64" s="201"/>
      <c r="G64" s="368"/>
      <c r="H64" s="368"/>
      <c r="I64" s="368"/>
      <c r="J64" s="368"/>
      <c r="K64" s="467"/>
    </row>
    <row r="65" spans="1:11" ht="30.5" customHeight="1" x14ac:dyDescent="0.35">
      <c r="A65" s="196"/>
      <c r="B65" s="201"/>
      <c r="C65" s="196"/>
      <c r="D65" s="269"/>
      <c r="E65" s="201"/>
      <c r="F65" s="201"/>
      <c r="G65" s="368"/>
      <c r="H65" s="368"/>
      <c r="I65" s="368"/>
      <c r="J65" s="368"/>
      <c r="K65" s="467"/>
    </row>
    <row r="66" spans="1:11" ht="30.5" customHeight="1" x14ac:dyDescent="0.35">
      <c r="A66" s="196"/>
      <c r="B66" s="201"/>
      <c r="C66" s="196"/>
      <c r="D66" s="269"/>
      <c r="E66" s="201"/>
      <c r="F66" s="201"/>
      <c r="G66" s="368"/>
      <c r="H66" s="368"/>
      <c r="I66" s="368"/>
      <c r="J66" s="368"/>
      <c r="K66" s="467"/>
    </row>
    <row r="67" spans="1:11" x14ac:dyDescent="0.35">
      <c r="A67" s="474" t="s">
        <v>377</v>
      </c>
      <c r="B67" s="475"/>
      <c r="C67" s="475"/>
      <c r="D67" s="476">
        <f>SUM(D47:D60)</f>
        <v>11780000</v>
      </c>
      <c r="E67" s="476"/>
      <c r="F67" s="476"/>
      <c r="G67" s="471"/>
      <c r="H67" s="472"/>
      <c r="I67" s="471"/>
      <c r="J67" s="471"/>
    </row>
    <row r="68" spans="1:11" x14ac:dyDescent="0.35">
      <c r="A68" s="474" t="s">
        <v>24</v>
      </c>
      <c r="B68" s="475"/>
      <c r="C68" s="475"/>
      <c r="D68" s="476">
        <f>D67+D45</f>
        <v>22030000</v>
      </c>
      <c r="E68" s="476">
        <f>SUM(E30:E58)</f>
        <v>16980000</v>
      </c>
      <c r="F68" s="476">
        <f>SUM(F30:F58)</f>
        <v>0</v>
      </c>
      <c r="G68" s="471"/>
      <c r="H68" s="472"/>
      <c r="I68" s="471"/>
      <c r="J68" s="471"/>
    </row>
    <row r="69" spans="1:11" x14ac:dyDescent="0.35">
      <c r="A69" s="314"/>
      <c r="D69" s="314"/>
      <c r="E69" s="314"/>
      <c r="F69" s="314"/>
      <c r="G69" s="314"/>
      <c r="H69" s="314"/>
      <c r="I69" s="314"/>
      <c r="J69" s="314"/>
    </row>
  </sheetData>
  <mergeCells count="1">
    <mergeCell ref="A3:J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D761F-6F54-4AF1-8E54-B81C2D379C5D}">
  <dimension ref="A3:K66"/>
  <sheetViews>
    <sheetView tabSelected="1" zoomScaleNormal="100" workbookViewId="0">
      <selection activeCell="A43" sqref="A43"/>
    </sheetView>
  </sheetViews>
  <sheetFormatPr defaultRowHeight="14.5" x14ac:dyDescent="0.35"/>
  <cols>
    <col min="1" max="1" width="35.7265625" customWidth="1"/>
    <col min="2" max="2" width="15.08984375" style="314" customWidth="1"/>
    <col min="3" max="3" width="9.81640625" style="314" customWidth="1"/>
    <col min="4" max="4" width="15.36328125" customWidth="1"/>
    <col min="5" max="5" width="13.36328125" hidden="1" customWidth="1"/>
    <col min="6" max="6" width="14.7265625" hidden="1" customWidth="1"/>
    <col min="7" max="7" width="13.90625" customWidth="1"/>
    <col min="8" max="8" width="17.90625" customWidth="1"/>
    <col min="9" max="9" width="13.36328125" customWidth="1"/>
    <col min="10" max="10" width="14.81640625" customWidth="1"/>
    <col min="11" max="11" width="28.26953125" hidden="1" customWidth="1"/>
  </cols>
  <sheetData>
    <row r="3" spans="1:11" ht="28.5" x14ac:dyDescent="0.65">
      <c r="A3" s="491" t="s">
        <v>243</v>
      </c>
      <c r="B3" s="491"/>
      <c r="C3" s="491"/>
      <c r="D3" s="491"/>
      <c r="E3" s="491"/>
      <c r="F3" s="491"/>
      <c r="G3" s="491"/>
      <c r="H3" s="491"/>
      <c r="I3" s="491"/>
      <c r="J3" s="492"/>
    </row>
    <row r="4" spans="1:11" x14ac:dyDescent="0.35">
      <c r="A4" s="5" t="s">
        <v>19</v>
      </c>
      <c r="B4" s="310"/>
      <c r="C4" s="310"/>
      <c r="D4" s="38"/>
      <c r="G4" s="107"/>
      <c r="H4" s="181"/>
      <c r="I4" s="107"/>
      <c r="J4" s="107"/>
      <c r="K4" s="12"/>
    </row>
    <row r="5" spans="1:11" ht="42.5" customHeight="1" x14ac:dyDescent="0.35">
      <c r="A5" s="311" t="s">
        <v>14</v>
      </c>
      <c r="B5" s="311" t="s">
        <v>200</v>
      </c>
      <c r="C5" s="323" t="s">
        <v>15</v>
      </c>
      <c r="D5" s="326" t="s">
        <v>365</v>
      </c>
      <c r="E5" s="327" t="s">
        <v>4</v>
      </c>
      <c r="F5" s="328" t="s">
        <v>246</v>
      </c>
      <c r="G5" s="311" t="s">
        <v>283</v>
      </c>
      <c r="H5" s="329" t="s">
        <v>170</v>
      </c>
      <c r="I5" s="311" t="s">
        <v>171</v>
      </c>
      <c r="J5" s="311" t="s">
        <v>172</v>
      </c>
      <c r="K5" s="380" t="s">
        <v>253</v>
      </c>
    </row>
    <row r="6" spans="1:11" ht="45" customHeight="1" x14ac:dyDescent="0.35">
      <c r="A6" s="14" t="str">
        <f>'[1]CAPEX  F '!B3</f>
        <v>Extension and Augmentation of water supply in Witpoort RWS  6</v>
      </c>
      <c r="B6" s="16" t="s">
        <v>152</v>
      </c>
      <c r="C6" s="383" t="s">
        <v>8</v>
      </c>
      <c r="D6" s="198">
        <f>'[1]CAPEX  F '!D3</f>
        <v>3892681.9</v>
      </c>
      <c r="E6" s="16"/>
      <c r="F6" s="16"/>
      <c r="G6" s="16" t="str">
        <f>'PROCUREMENT PLAN 2022-23 (4)'!G7</f>
        <v>15/07/2022</v>
      </c>
      <c r="H6" s="16" t="str">
        <f>'PROCUREMENT PLAN 2022-23 (4)'!H7</f>
        <v>31/07/2022</v>
      </c>
      <c r="I6" s="16" t="str">
        <f>'PROCUREMENT PLAN 2022-23 (4)'!I7</f>
        <v>15/08/2022</v>
      </c>
      <c r="J6" s="384" t="s">
        <v>366</v>
      </c>
      <c r="K6" s="16" t="s">
        <v>280</v>
      </c>
    </row>
    <row r="7" spans="1:11" ht="39.5" customHeight="1" x14ac:dyDescent="0.35">
      <c r="A7" s="14" t="str">
        <f>'[1]CAPEX  F '!B4</f>
        <v xml:space="preserve">Establishment of transfer stations in the rural villages </v>
      </c>
      <c r="B7" s="16" t="s">
        <v>244</v>
      </c>
      <c r="C7" s="383" t="s">
        <v>8</v>
      </c>
      <c r="D7" s="385">
        <f>'[1]CAPEX  F '!D4</f>
        <v>31980275.359999999</v>
      </c>
      <c r="E7" s="16"/>
      <c r="F7" s="16"/>
      <c r="G7" s="386" t="s">
        <v>261</v>
      </c>
      <c r="H7" s="212" t="s">
        <v>369</v>
      </c>
      <c r="I7" s="16" t="s">
        <v>276</v>
      </c>
      <c r="J7" s="387" t="s">
        <v>277</v>
      </c>
      <c r="K7" s="16" t="s">
        <v>279</v>
      </c>
    </row>
    <row r="8" spans="1:11" ht="36.5" customHeight="1" x14ac:dyDescent="0.35">
      <c r="A8" s="14" t="str">
        <f>'[1]CAPEX  F '!B5</f>
        <v>Marapong sports, arts and culture precinct phase 2</v>
      </c>
      <c r="B8" s="14" t="s">
        <v>120</v>
      </c>
      <c r="C8" s="383" t="s">
        <v>8</v>
      </c>
      <c r="D8" s="213">
        <f>'[1]CAPEX  F '!D5</f>
        <v>10000000</v>
      </c>
      <c r="E8" s="16"/>
      <c r="F8" s="16"/>
      <c r="G8" s="386" t="s">
        <v>261</v>
      </c>
      <c r="H8" s="212" t="s">
        <v>369</v>
      </c>
      <c r="I8" s="16" t="s">
        <v>276</v>
      </c>
      <c r="J8" s="384" t="s">
        <v>278</v>
      </c>
      <c r="K8" s="16" t="s">
        <v>279</v>
      </c>
    </row>
    <row r="9" spans="1:11" ht="27" customHeight="1" x14ac:dyDescent="0.35">
      <c r="A9" s="14" t="str">
        <f>'[1]CAPEX  F '!B6</f>
        <v xml:space="preserve">Highmast installation in Various villages </v>
      </c>
      <c r="B9" s="16" t="s">
        <v>245</v>
      </c>
      <c r="C9" s="383" t="s">
        <v>8</v>
      </c>
      <c r="D9" s="213">
        <f>'[1]CAPEX  F '!D6</f>
        <v>3267692.94</v>
      </c>
      <c r="E9" s="388">
        <f>'[1]CAPEX  F '!$E$6</f>
        <v>11316727.779999999</v>
      </c>
      <c r="F9" s="16"/>
      <c r="G9" s="386" t="s">
        <v>254</v>
      </c>
      <c r="H9" s="212" t="s">
        <v>369</v>
      </c>
      <c r="I9" s="16" t="s">
        <v>255</v>
      </c>
      <c r="J9" s="384" t="s">
        <v>278</v>
      </c>
      <c r="K9" s="389" t="s">
        <v>279</v>
      </c>
    </row>
    <row r="10" spans="1:11" x14ac:dyDescent="0.35">
      <c r="A10" s="313" t="s">
        <v>24</v>
      </c>
      <c r="B10" s="313"/>
      <c r="C10" s="324"/>
      <c r="D10" s="331">
        <f>SUM(D6:D9)</f>
        <v>49140650.199999996</v>
      </c>
      <c r="E10" s="331">
        <f>SUM(E6:E9)</f>
        <v>11316727.779999999</v>
      </c>
      <c r="F10" s="332">
        <f>SUM(F6:F9)</f>
        <v>0</v>
      </c>
      <c r="G10" s="317"/>
      <c r="H10" s="469"/>
      <c r="I10" s="317"/>
      <c r="J10" s="470"/>
      <c r="K10" s="107"/>
    </row>
    <row r="11" spans="1:11" x14ac:dyDescent="0.35">
      <c r="A11" s="335"/>
      <c r="C11" s="318"/>
      <c r="D11" s="336"/>
      <c r="E11" s="314"/>
      <c r="F11" s="314"/>
      <c r="G11" s="337"/>
      <c r="H11" s="338"/>
      <c r="I11" s="337"/>
      <c r="J11" s="382"/>
      <c r="K11" s="34"/>
    </row>
    <row r="12" spans="1:11" x14ac:dyDescent="0.35">
      <c r="A12" s="335"/>
      <c r="C12" s="315"/>
      <c r="D12" s="336"/>
      <c r="E12" s="314"/>
      <c r="F12" s="314"/>
      <c r="G12" s="337"/>
      <c r="H12" s="338"/>
      <c r="I12" s="337"/>
      <c r="J12" s="382"/>
      <c r="K12" s="34"/>
    </row>
    <row r="13" spans="1:11" x14ac:dyDescent="0.35">
      <c r="A13" s="315" t="s">
        <v>25</v>
      </c>
      <c r="B13" s="315"/>
      <c r="C13" s="318"/>
      <c r="D13" s="336"/>
      <c r="E13" s="314"/>
      <c r="F13" s="314"/>
      <c r="G13" s="337"/>
      <c r="H13" s="338"/>
      <c r="I13" s="337"/>
      <c r="J13" s="382"/>
      <c r="K13" s="77"/>
    </row>
    <row r="14" spans="1:11" ht="34.5" customHeight="1" x14ac:dyDescent="0.35">
      <c r="A14" s="14" t="s">
        <v>203</v>
      </c>
      <c r="B14" s="16" t="s">
        <v>152</v>
      </c>
      <c r="C14" s="383" t="s">
        <v>31</v>
      </c>
      <c r="D14" s="207">
        <f>'[1]CAPEX  F '!$D$26</f>
        <v>10000000</v>
      </c>
      <c r="E14" s="198"/>
      <c r="F14" s="16"/>
      <c r="G14" s="222" t="s">
        <v>173</v>
      </c>
      <c r="H14" s="223" t="s">
        <v>174</v>
      </c>
      <c r="I14" s="222" t="s">
        <v>175</v>
      </c>
      <c r="J14" s="390" t="s">
        <v>278</v>
      </c>
      <c r="K14" s="222" t="s">
        <v>368</v>
      </c>
    </row>
    <row r="15" spans="1:11" ht="26.5" customHeight="1" x14ac:dyDescent="0.35">
      <c r="A15" s="199" t="s">
        <v>29</v>
      </c>
      <c r="B15" s="199" t="s">
        <v>152</v>
      </c>
      <c r="C15" s="391" t="s">
        <v>31</v>
      </c>
      <c r="D15" s="198">
        <f>'[1]CAPEX  F '!$D$25</f>
        <v>21226000</v>
      </c>
      <c r="E15" s="219"/>
      <c r="F15" s="222"/>
      <c r="G15" s="222" t="str">
        <f>'[2]PROCUREMENT PLAN 4 (4)'!E12</f>
        <v>24/07/2020</v>
      </c>
      <c r="H15" s="223" t="str">
        <f>'[2]PROCUREMENT PLAN 4 (4)'!F12</f>
        <v>27/08/2020</v>
      </c>
      <c r="I15" s="222" t="str">
        <f>'[2]PROCUREMENT PLAN 4 (4)'!G12</f>
        <v>01/09/2020</v>
      </c>
      <c r="J15" s="390" t="s">
        <v>367</v>
      </c>
      <c r="K15" s="16"/>
    </row>
    <row r="16" spans="1:11" x14ac:dyDescent="0.35">
      <c r="A16" s="340" t="s">
        <v>24</v>
      </c>
      <c r="B16" s="317"/>
      <c r="C16" s="324"/>
      <c r="D16" s="331">
        <f>SUM(D14:D15)</f>
        <v>31226000</v>
      </c>
      <c r="E16" s="331">
        <f>SUM(E14:E14)</f>
        <v>0</v>
      </c>
      <c r="F16" s="332">
        <f>SUM(F14:F15)</f>
        <v>0</v>
      </c>
      <c r="G16" s="471"/>
      <c r="H16" s="472"/>
      <c r="I16" s="471"/>
      <c r="J16" s="473"/>
    </row>
    <row r="17" spans="1:11" x14ac:dyDescent="0.35">
      <c r="A17" s="335"/>
      <c r="C17" s="318"/>
      <c r="D17" s="336"/>
      <c r="E17" s="314"/>
      <c r="F17" s="314"/>
      <c r="G17" s="337"/>
      <c r="H17" s="338"/>
      <c r="I17" s="337"/>
      <c r="J17" s="376"/>
    </row>
    <row r="18" spans="1:11" hidden="1" x14ac:dyDescent="0.35">
      <c r="A18" s="315" t="s">
        <v>33</v>
      </c>
      <c r="B18" s="318"/>
      <c r="C18" s="318"/>
      <c r="D18" s="336"/>
      <c r="E18" s="314"/>
      <c r="F18" s="314"/>
      <c r="G18" s="337"/>
      <c r="H18" s="338"/>
      <c r="I18" s="337"/>
      <c r="J18" s="376"/>
    </row>
    <row r="19" spans="1:11" ht="59" hidden="1" customHeight="1" x14ac:dyDescent="0.35">
      <c r="A19" s="341"/>
      <c r="B19" s="319"/>
      <c r="C19" s="325"/>
      <c r="D19" s="342"/>
      <c r="E19" s="343"/>
      <c r="F19" s="344"/>
      <c r="G19" s="345"/>
      <c r="H19" s="330"/>
      <c r="I19" s="312"/>
      <c r="J19" s="375"/>
      <c r="K19" t="s">
        <v>256</v>
      </c>
    </row>
    <row r="20" spans="1:11" hidden="1" x14ac:dyDescent="0.35">
      <c r="A20" s="346" t="s">
        <v>24</v>
      </c>
      <c r="B20" s="310"/>
      <c r="C20" s="310"/>
      <c r="D20" s="347">
        <f>SUM(D19)</f>
        <v>0</v>
      </c>
      <c r="E20" s="348">
        <f t="shared" ref="E20:F20" si="0">SUM(E19)</f>
        <v>0</v>
      </c>
      <c r="F20" s="349">
        <f t="shared" si="0"/>
        <v>0</v>
      </c>
      <c r="G20" s="337"/>
      <c r="H20" s="338"/>
      <c r="I20" s="337"/>
      <c r="J20" s="376"/>
    </row>
    <row r="21" spans="1:11" hidden="1" x14ac:dyDescent="0.35">
      <c r="A21" s="315"/>
      <c r="B21" s="318"/>
      <c r="C21" s="318"/>
      <c r="D21" s="350"/>
      <c r="E21" s="314"/>
      <c r="F21" s="314"/>
      <c r="G21" s="337"/>
      <c r="H21" s="338"/>
      <c r="I21" s="337"/>
      <c r="J21" s="376"/>
    </row>
    <row r="22" spans="1:11" hidden="1" x14ac:dyDescent="0.35">
      <c r="A22" s="315" t="s">
        <v>95</v>
      </c>
      <c r="B22" s="318"/>
      <c r="C22" s="318"/>
      <c r="D22" s="336"/>
      <c r="E22" s="314"/>
      <c r="F22" s="314"/>
      <c r="G22" s="351"/>
      <c r="H22" s="352"/>
      <c r="I22" s="351"/>
      <c r="J22" s="377"/>
    </row>
    <row r="23" spans="1:11" hidden="1" x14ac:dyDescent="0.35">
      <c r="A23" s="371"/>
      <c r="B23" s="366"/>
      <c r="C23" s="372"/>
      <c r="D23" s="373"/>
      <c r="E23" s="373"/>
      <c r="F23" s="374">
        <v>5000000</v>
      </c>
      <c r="G23" s="322"/>
      <c r="H23" s="362"/>
      <c r="I23" s="322"/>
      <c r="J23" s="367"/>
    </row>
    <row r="24" spans="1:11" hidden="1" x14ac:dyDescent="0.35">
      <c r="A24" s="316" t="s">
        <v>24</v>
      </c>
      <c r="B24" s="320"/>
      <c r="C24" s="320"/>
      <c r="D24" s="339">
        <f>SUM(D23)</f>
        <v>0</v>
      </c>
      <c r="E24" s="353">
        <f t="shared" ref="E24:F24" si="1">SUM(E23)</f>
        <v>0</v>
      </c>
      <c r="F24" s="354">
        <f t="shared" si="1"/>
        <v>5000000</v>
      </c>
      <c r="G24" s="337"/>
      <c r="H24" s="338"/>
      <c r="I24" s="337"/>
      <c r="J24" s="376"/>
    </row>
    <row r="25" spans="1:11" x14ac:dyDescent="0.35">
      <c r="A25" s="315"/>
      <c r="B25" s="318"/>
      <c r="C25" s="318"/>
      <c r="D25" s="350"/>
      <c r="E25" s="314"/>
      <c r="F25" s="314"/>
      <c r="G25" s="355"/>
      <c r="H25" s="356"/>
      <c r="I25" s="355"/>
      <c r="J25" s="378"/>
    </row>
    <row r="26" spans="1:11" ht="28" customHeight="1" x14ac:dyDescent="0.35">
      <c r="A26" s="357" t="s">
        <v>65</v>
      </c>
      <c r="B26" s="321"/>
      <c r="C26" s="321"/>
      <c r="D26" s="358"/>
      <c r="E26" s="359"/>
      <c r="F26" s="359"/>
      <c r="G26" s="360"/>
      <c r="H26" s="361"/>
      <c r="I26" s="360"/>
      <c r="J26" s="379"/>
    </row>
    <row r="27" spans="1:11" ht="28" customHeight="1" x14ac:dyDescent="0.35">
      <c r="A27" s="311" t="s">
        <v>14</v>
      </c>
      <c r="B27" s="311" t="s">
        <v>200</v>
      </c>
      <c r="C27" s="323" t="s">
        <v>15</v>
      </c>
      <c r="D27" s="326" t="s">
        <v>365</v>
      </c>
      <c r="E27" s="327" t="s">
        <v>4</v>
      </c>
      <c r="F27" s="328" t="s">
        <v>246</v>
      </c>
      <c r="G27" s="311" t="s">
        <v>283</v>
      </c>
      <c r="H27" s="329" t="s">
        <v>170</v>
      </c>
      <c r="I27" s="311" t="s">
        <v>171</v>
      </c>
      <c r="J27" s="311" t="s">
        <v>172</v>
      </c>
    </row>
    <row r="28" spans="1:11" ht="25" customHeight="1" x14ac:dyDescent="0.35">
      <c r="A28" s="256" t="str">
        <f>'[1]CAPEX  F '!B38</f>
        <v>Asbestos Cutting Machine</v>
      </c>
      <c r="B28" s="199" t="str">
        <f>'[1]CAPEX  F '!C38</f>
        <v xml:space="preserve">Water </v>
      </c>
      <c r="C28" s="256" t="s">
        <v>36</v>
      </c>
      <c r="D28" s="269">
        <f>'[1]CAPEX  F '!D38</f>
        <v>100000</v>
      </c>
      <c r="E28" s="256"/>
      <c r="F28" s="256"/>
      <c r="G28" s="368" t="s">
        <v>266</v>
      </c>
      <c r="H28" s="368" t="s">
        <v>267</v>
      </c>
      <c r="I28" s="368" t="s">
        <v>252</v>
      </c>
      <c r="J28" s="368" t="s">
        <v>258</v>
      </c>
      <c r="K28" s="368" t="s">
        <v>281</v>
      </c>
    </row>
    <row r="29" spans="1:11" ht="29.5" customHeight="1" x14ac:dyDescent="0.35">
      <c r="A29" s="256" t="str">
        <f>'[1]CAPEX  F '!B39</f>
        <v>Jack Hammer (Makita Demolition Hammer)</v>
      </c>
      <c r="B29" s="256" t="str">
        <f>'[1]CAPEX  F '!C39</f>
        <v xml:space="preserve">Water </v>
      </c>
      <c r="C29" s="256" t="s">
        <v>36</v>
      </c>
      <c r="D29" s="269">
        <f>'[1]CAPEX  F '!D39</f>
        <v>150000</v>
      </c>
      <c r="E29" s="256"/>
      <c r="F29" s="256"/>
      <c r="G29" s="368" t="s">
        <v>266</v>
      </c>
      <c r="H29" s="368" t="s">
        <v>267</v>
      </c>
      <c r="I29" s="368" t="s">
        <v>252</v>
      </c>
      <c r="J29" s="368" t="s">
        <v>258</v>
      </c>
      <c r="K29" s="368" t="s">
        <v>281</v>
      </c>
    </row>
    <row r="30" spans="1:11" ht="21.5" customHeight="1" x14ac:dyDescent="0.35">
      <c r="A30" s="196" t="s">
        <v>327</v>
      </c>
      <c r="B30" s="201" t="str">
        <f>'[1]CAPEX  F '!$C$43</f>
        <v xml:space="preserve">Corporate Services </v>
      </c>
      <c r="C30" s="201" t="s">
        <v>36</v>
      </c>
      <c r="D30" s="269">
        <v>500000</v>
      </c>
      <c r="E30" s="269"/>
      <c r="F30" s="201"/>
      <c r="G30" s="369" t="s">
        <v>273</v>
      </c>
      <c r="H30" s="368" t="s">
        <v>257</v>
      </c>
      <c r="I30" s="368" t="s">
        <v>252</v>
      </c>
      <c r="J30" s="368" t="s">
        <v>258</v>
      </c>
      <c r="K30" s="368" t="s">
        <v>281</v>
      </c>
    </row>
    <row r="31" spans="1:11" ht="26.5" customHeight="1" x14ac:dyDescent="0.35">
      <c r="A31" s="196" t="str">
        <f>'[1]CAPEX  F '!$B$44</f>
        <v xml:space="preserve">Computer  Equipment </v>
      </c>
      <c r="B31" s="201" t="str">
        <f>'[1]CAPEX  F '!$C$43</f>
        <v xml:space="preserve">Corporate Services </v>
      </c>
      <c r="C31" s="201" t="s">
        <v>36</v>
      </c>
      <c r="D31" s="269">
        <v>300000</v>
      </c>
      <c r="E31" s="269"/>
      <c r="F31" s="201"/>
      <c r="G31" s="369" t="s">
        <v>273</v>
      </c>
      <c r="H31" s="368" t="s">
        <v>257</v>
      </c>
      <c r="I31" s="368" t="s">
        <v>252</v>
      </c>
      <c r="J31" s="368" t="s">
        <v>258</v>
      </c>
      <c r="K31" s="368" t="s">
        <v>281</v>
      </c>
    </row>
    <row r="32" spans="1:11" ht="34.5" customHeight="1" x14ac:dyDescent="0.35">
      <c r="A32" s="196" t="s">
        <v>259</v>
      </c>
      <c r="B32" s="201" t="s">
        <v>260</v>
      </c>
      <c r="C32" s="201" t="s">
        <v>36</v>
      </c>
      <c r="D32" s="269">
        <v>1500000</v>
      </c>
      <c r="E32" s="269"/>
      <c r="F32" s="201"/>
      <c r="G32" s="368" t="s">
        <v>261</v>
      </c>
      <c r="H32" s="368" t="s">
        <v>262</v>
      </c>
      <c r="I32" s="368" t="s">
        <v>252</v>
      </c>
      <c r="J32" s="368" t="s">
        <v>263</v>
      </c>
      <c r="K32" s="368" t="s">
        <v>281</v>
      </c>
    </row>
    <row r="33" spans="1:11" ht="28" customHeight="1" x14ac:dyDescent="0.35">
      <c r="A33" s="196" t="s">
        <v>370</v>
      </c>
      <c r="B33" s="153" t="s">
        <v>127</v>
      </c>
      <c r="C33" s="490" t="s">
        <v>374</v>
      </c>
      <c r="D33" s="269">
        <v>1300000</v>
      </c>
      <c r="E33" s="269"/>
      <c r="F33" s="201"/>
      <c r="G33" s="368" t="s">
        <v>266</v>
      </c>
      <c r="H33" s="368" t="s">
        <v>267</v>
      </c>
      <c r="I33" s="368" t="s">
        <v>252</v>
      </c>
      <c r="J33" s="368" t="s">
        <v>376</v>
      </c>
      <c r="K33" s="368"/>
    </row>
    <row r="34" spans="1:11" ht="29" customHeight="1" x14ac:dyDescent="0.35">
      <c r="A34" s="196" t="s">
        <v>371</v>
      </c>
      <c r="B34" s="153" t="s">
        <v>163</v>
      </c>
      <c r="C34" s="490" t="s">
        <v>374</v>
      </c>
      <c r="D34" s="269">
        <v>1300000</v>
      </c>
      <c r="E34" s="269"/>
      <c r="F34" s="201"/>
      <c r="G34" s="368" t="s">
        <v>266</v>
      </c>
      <c r="H34" s="368" t="s">
        <v>267</v>
      </c>
      <c r="I34" s="368" t="s">
        <v>252</v>
      </c>
      <c r="J34" s="368" t="s">
        <v>376</v>
      </c>
      <c r="K34" s="368"/>
    </row>
    <row r="35" spans="1:11" ht="30" customHeight="1" x14ac:dyDescent="0.35">
      <c r="A35" s="196" t="s">
        <v>264</v>
      </c>
      <c r="B35" s="201" t="s">
        <v>260</v>
      </c>
      <c r="C35" s="201" t="s">
        <v>36</v>
      </c>
      <c r="D35" s="269">
        <v>1500000</v>
      </c>
      <c r="E35" s="392"/>
      <c r="F35" s="201"/>
      <c r="G35" s="368" t="s">
        <v>261</v>
      </c>
      <c r="H35" s="368" t="s">
        <v>262</v>
      </c>
      <c r="I35" s="368" t="s">
        <v>252</v>
      </c>
      <c r="J35" s="368" t="s">
        <v>376</v>
      </c>
      <c r="K35" s="368" t="s">
        <v>281</v>
      </c>
    </row>
    <row r="36" spans="1:11" hidden="1" x14ac:dyDescent="0.35">
      <c r="A36" s="196" t="str">
        <f>'[1]CAPEX  F '!B47</f>
        <v>1 X Compactor trucks</v>
      </c>
      <c r="B36" s="201" t="s">
        <v>269</v>
      </c>
      <c r="C36" s="201" t="s">
        <v>36</v>
      </c>
      <c r="D36" s="269"/>
      <c r="E36" s="269">
        <v>5000000</v>
      </c>
      <c r="F36" s="201"/>
      <c r="G36" s="368"/>
      <c r="H36" s="368"/>
      <c r="I36" s="368"/>
      <c r="J36" s="368"/>
      <c r="K36" s="368" t="s">
        <v>281</v>
      </c>
    </row>
    <row r="37" spans="1:11" hidden="1" x14ac:dyDescent="0.35">
      <c r="A37" s="196" t="str">
        <f>'[1]CAPEX  F '!B48</f>
        <v>1 x Skip loader truck</v>
      </c>
      <c r="B37" s="201" t="s">
        <v>268</v>
      </c>
      <c r="C37" s="201" t="s">
        <v>36</v>
      </c>
      <c r="D37" s="269"/>
      <c r="E37" s="269">
        <v>2000000</v>
      </c>
      <c r="F37" s="201"/>
      <c r="G37" s="369"/>
      <c r="H37" s="368"/>
      <c r="I37" s="368"/>
      <c r="J37" s="368"/>
      <c r="K37" s="368" t="s">
        <v>281</v>
      </c>
    </row>
    <row r="38" spans="1:11" s="99" customFormat="1" x14ac:dyDescent="0.35">
      <c r="A38" s="196" t="str">
        <f>'[1]CAPEX  F '!B49</f>
        <v xml:space="preserve">Tractor </v>
      </c>
      <c r="B38" s="201" t="str">
        <f>'[1]CAPEX  F '!C49</f>
        <v xml:space="preserve">social - waste </v>
      </c>
      <c r="C38" s="201" t="s">
        <v>36</v>
      </c>
      <c r="D38" s="269">
        <f>'[1]CAPEX  F '!D49</f>
        <v>700000</v>
      </c>
      <c r="E38" s="269">
        <v>480000</v>
      </c>
      <c r="F38" s="201"/>
      <c r="G38" s="370" t="str">
        <f>G32</f>
        <v>14/05/2023</v>
      </c>
      <c r="H38" s="368" t="str">
        <f>H32</f>
        <v>28/05/2023</v>
      </c>
      <c r="I38" s="368" t="str">
        <f>I32</f>
        <v>30/06/2023</v>
      </c>
      <c r="J38" s="368" t="str">
        <f>J32</f>
        <v>30/09/2023</v>
      </c>
      <c r="K38" s="368" t="s">
        <v>281</v>
      </c>
    </row>
    <row r="39" spans="1:11" x14ac:dyDescent="0.35">
      <c r="A39" s="196" t="str">
        <f>'[1]CAPEX  F '!B50</f>
        <v xml:space="preserve">TLB  + Detagible Broom </v>
      </c>
      <c r="B39" s="201" t="str">
        <f>'[1]CAPEX  F '!C50</f>
        <v xml:space="preserve">Public  work </v>
      </c>
      <c r="C39" s="201" t="s">
        <v>36</v>
      </c>
      <c r="D39" s="269">
        <f>'[1]CAPEX  F '!D50</f>
        <v>1720000</v>
      </c>
      <c r="E39" s="269">
        <v>500000</v>
      </c>
      <c r="F39" s="201"/>
      <c r="G39" s="370" t="str">
        <f t="shared" ref="G39:J39" si="2">G35</f>
        <v>14/05/2023</v>
      </c>
      <c r="H39" s="368" t="str">
        <f t="shared" si="2"/>
        <v>28/05/2023</v>
      </c>
      <c r="I39" s="368" t="str">
        <f t="shared" si="2"/>
        <v>30/06/2023</v>
      </c>
      <c r="J39" s="368" t="str">
        <f t="shared" si="2"/>
        <v>30/12/2023</v>
      </c>
      <c r="K39" s="368" t="s">
        <v>281</v>
      </c>
    </row>
    <row r="40" spans="1:11" x14ac:dyDescent="0.35">
      <c r="A40" s="196" t="str">
        <f>'[1]CAPEX  F '!B51</f>
        <v xml:space="preserve">Trailor for Roller </v>
      </c>
      <c r="B40" s="201" t="str">
        <f>'[1]CAPEX  F '!C51</f>
        <v xml:space="preserve">Public  work </v>
      </c>
      <c r="C40" s="201" t="s">
        <v>36</v>
      </c>
      <c r="D40" s="269">
        <f>'[1]CAPEX  F '!D51</f>
        <v>80000</v>
      </c>
      <c r="E40" s="269">
        <v>300000</v>
      </c>
      <c r="F40" s="201"/>
      <c r="G40" s="370" t="s">
        <v>262</v>
      </c>
      <c r="H40" s="368" t="s">
        <v>265</v>
      </c>
      <c r="I40" s="368" t="s">
        <v>257</v>
      </c>
      <c r="J40" s="368" t="s">
        <v>258</v>
      </c>
      <c r="K40" s="368" t="s">
        <v>281</v>
      </c>
    </row>
    <row r="41" spans="1:11" s="82" customFormat="1" x14ac:dyDescent="0.35">
      <c r="A41" s="196" t="str">
        <f>'[1]CAPEX  F '!B52</f>
        <v xml:space="preserve">Road resealing </v>
      </c>
      <c r="B41" s="201" t="str">
        <f>'[1]CAPEX  F '!C52</f>
        <v xml:space="preserve">Public  work </v>
      </c>
      <c r="C41" s="201" t="s">
        <v>36</v>
      </c>
      <c r="D41" s="269">
        <v>2000000</v>
      </c>
      <c r="E41" s="201"/>
      <c r="F41" s="201"/>
      <c r="G41" s="370" t="str">
        <f t="shared" ref="G41:J41" si="3">G39</f>
        <v>14/05/2023</v>
      </c>
      <c r="H41" s="368" t="str">
        <f t="shared" si="3"/>
        <v>28/05/2023</v>
      </c>
      <c r="I41" s="368" t="str">
        <f t="shared" si="3"/>
        <v>30/06/2023</v>
      </c>
      <c r="J41" s="368" t="str">
        <f t="shared" si="3"/>
        <v>30/12/2023</v>
      </c>
      <c r="K41" s="368" t="s">
        <v>281</v>
      </c>
    </row>
    <row r="42" spans="1:11" ht="29" x14ac:dyDescent="0.35">
      <c r="A42" s="196" t="str">
        <f>'[1]CAPEX  F '!B53</f>
        <v xml:space="preserve">Marapong Roads &amp; storm water  Technical report </v>
      </c>
      <c r="B42" s="201" t="str">
        <f>'[1]CAPEX  F '!C53</f>
        <v xml:space="preserve">Public  work </v>
      </c>
      <c r="C42" s="201" t="s">
        <v>36</v>
      </c>
      <c r="D42" s="269">
        <f>'[1]CAPEX  F '!D53</f>
        <v>1200000</v>
      </c>
      <c r="E42" s="201"/>
      <c r="F42" s="201"/>
      <c r="G42" s="370" t="s">
        <v>270</v>
      </c>
      <c r="H42" s="370" t="s">
        <v>271</v>
      </c>
      <c r="I42" s="370" t="s">
        <v>272</v>
      </c>
      <c r="J42" s="369" t="s">
        <v>258</v>
      </c>
      <c r="K42" s="368" t="s">
        <v>281</v>
      </c>
    </row>
    <row r="43" spans="1:11" x14ac:dyDescent="0.35">
      <c r="A43" s="196" t="str">
        <f>'[1]CAPEX  F '!B54</f>
        <v xml:space="preserve">Onvewaght Roads -Technical report </v>
      </c>
      <c r="B43" s="201" t="str">
        <f>'[1]CAPEX  F '!C54</f>
        <v xml:space="preserve">Public  work </v>
      </c>
      <c r="C43" s="201" t="s">
        <v>36</v>
      </c>
      <c r="D43" s="269">
        <f>'[1]CAPEX  F '!D54</f>
        <v>1200000</v>
      </c>
      <c r="E43" s="201"/>
      <c r="F43" s="201"/>
      <c r="G43" s="370" t="s">
        <v>270</v>
      </c>
      <c r="H43" s="370" t="s">
        <v>271</v>
      </c>
      <c r="I43" s="370" t="s">
        <v>272</v>
      </c>
      <c r="J43" s="369" t="s">
        <v>258</v>
      </c>
      <c r="K43" s="368" t="s">
        <v>281</v>
      </c>
    </row>
    <row r="44" spans="1:11" ht="29" hidden="1" x14ac:dyDescent="0.35">
      <c r="A44" s="196" t="str">
        <f>'[1]CAPEX  F '!B55</f>
        <v xml:space="preserve">Supply,Delivery and off - Loading on Mobile Trash  Pump </v>
      </c>
      <c r="B44" s="201" t="str">
        <f>'[1]CAPEX  F '!C55</f>
        <v xml:space="preserve">Sanitation </v>
      </c>
      <c r="C44" s="201" t="s">
        <v>36</v>
      </c>
      <c r="D44" s="269">
        <f>'[1]CAPEX  F '!D55</f>
        <v>0</v>
      </c>
      <c r="E44" s="201"/>
      <c r="F44" s="201"/>
      <c r="G44" s="370" t="s">
        <v>270</v>
      </c>
      <c r="H44" s="370" t="s">
        <v>271</v>
      </c>
      <c r="I44" s="370" t="s">
        <v>272</v>
      </c>
      <c r="J44" s="369" t="s">
        <v>258</v>
      </c>
      <c r="K44" s="368" t="s">
        <v>281</v>
      </c>
    </row>
    <row r="45" spans="1:11" x14ac:dyDescent="0.35">
      <c r="A45" s="474" t="s">
        <v>377</v>
      </c>
      <c r="B45" s="475"/>
      <c r="C45" s="475"/>
      <c r="D45" s="476">
        <f>SUM(D28:D43)</f>
        <v>13550000</v>
      </c>
      <c r="E45" s="476"/>
      <c r="F45" s="476"/>
      <c r="G45" s="471"/>
      <c r="H45" s="472"/>
      <c r="I45" s="471"/>
      <c r="J45" s="471"/>
    </row>
    <row r="46" spans="1:11" s="82" customFormat="1" x14ac:dyDescent="0.35">
      <c r="A46" s="478"/>
      <c r="B46" s="479"/>
      <c r="C46" s="479"/>
      <c r="D46" s="468"/>
      <c r="E46" s="468"/>
      <c r="F46" s="468"/>
      <c r="G46" s="480"/>
      <c r="H46" s="481"/>
      <c r="I46" s="480"/>
      <c r="J46" s="480"/>
    </row>
    <row r="47" spans="1:11" ht="36.5" customHeight="1" x14ac:dyDescent="0.35">
      <c r="A47" s="196" t="str">
        <f>'[1]CAPEX  F '!B56</f>
        <v xml:space="preserve">Supply,Delivery and off - Loading and licencing of Sewer Unblocking machine </v>
      </c>
      <c r="B47" s="201" t="str">
        <f>'[1]CAPEX  F '!C56</f>
        <v xml:space="preserve">Sanitation </v>
      </c>
      <c r="C47" s="201" t="s">
        <v>36</v>
      </c>
      <c r="D47" s="269">
        <f>'[1]CAPEX  F '!D56</f>
        <v>680000</v>
      </c>
      <c r="E47" s="201"/>
      <c r="F47" s="201"/>
      <c r="G47" s="370" t="s">
        <v>270</v>
      </c>
      <c r="H47" s="370" t="s">
        <v>271</v>
      </c>
      <c r="I47" s="370" t="s">
        <v>272</v>
      </c>
      <c r="J47" s="369" t="s">
        <v>258</v>
      </c>
      <c r="K47" s="368" t="s">
        <v>281</v>
      </c>
    </row>
    <row r="48" spans="1:11" ht="29" x14ac:dyDescent="0.35">
      <c r="A48" s="196" t="str">
        <f>'[1]CAPEX  F '!B57</f>
        <v>Supply delivery and Offloading of Mobile bucket winch</v>
      </c>
      <c r="B48" s="201" t="str">
        <f>'[1]CAPEX  F '!C57</f>
        <v xml:space="preserve">Sanitation </v>
      </c>
      <c r="C48" s="201" t="s">
        <v>36</v>
      </c>
      <c r="D48" s="269">
        <f>'[1]CAPEX  F '!D57</f>
        <v>1300000</v>
      </c>
      <c r="E48" s="269">
        <v>1500000</v>
      </c>
      <c r="F48" s="201"/>
      <c r="G48" s="370" t="s">
        <v>270</v>
      </c>
      <c r="H48" s="370" t="s">
        <v>271</v>
      </c>
      <c r="I48" s="370" t="s">
        <v>272</v>
      </c>
      <c r="J48" s="369" t="s">
        <v>258</v>
      </c>
      <c r="K48" s="368" t="s">
        <v>281</v>
      </c>
    </row>
    <row r="49" spans="1:11" ht="43.5" customHeight="1" x14ac:dyDescent="0.35">
      <c r="A49" s="196" t="str">
        <f>'[1]CAPEX  F '!B58</f>
        <v>Refurbishment and upgrading of Paarl wastewater treatment works &amp; holding dam</v>
      </c>
      <c r="B49" s="201" t="str">
        <f>'[1]CAPEX  F '!C58</f>
        <v xml:space="preserve">Sanitation </v>
      </c>
      <c r="C49" s="201" t="s">
        <v>36</v>
      </c>
      <c r="D49" s="269">
        <f>'[1]CAPEX  F '!D58</f>
        <v>1500000</v>
      </c>
      <c r="E49" s="393">
        <v>200000</v>
      </c>
      <c r="F49" s="201"/>
      <c r="G49" s="370" t="s">
        <v>273</v>
      </c>
      <c r="H49" s="370" t="s">
        <v>274</v>
      </c>
      <c r="I49" s="368" t="s">
        <v>275</v>
      </c>
      <c r="J49" s="368" t="s">
        <v>263</v>
      </c>
      <c r="K49" s="368" t="s">
        <v>281</v>
      </c>
    </row>
    <row r="50" spans="1:11" x14ac:dyDescent="0.35">
      <c r="A50" s="196" t="str">
        <f>'[1]CAPEX  F '!B59</f>
        <v xml:space="preserve">Technical report for VIP Toilets </v>
      </c>
      <c r="B50" s="201" t="str">
        <f>'[1]CAPEX  F '!C59</f>
        <v xml:space="preserve">Sanitation </v>
      </c>
      <c r="C50" s="201" t="s">
        <v>36</v>
      </c>
      <c r="D50" s="269">
        <f>'[1]CAPEX  F '!D59</f>
        <v>600000</v>
      </c>
      <c r="E50" s="393">
        <v>1000000</v>
      </c>
      <c r="F50" s="201"/>
      <c r="G50" s="370" t="s">
        <v>273</v>
      </c>
      <c r="H50" s="370" t="s">
        <v>274</v>
      </c>
      <c r="I50" s="368" t="s">
        <v>275</v>
      </c>
      <c r="J50" s="368" t="s">
        <v>263</v>
      </c>
      <c r="K50" s="368" t="s">
        <v>281</v>
      </c>
    </row>
    <row r="51" spans="1:11" ht="29" x14ac:dyDescent="0.35">
      <c r="A51" s="196" t="str">
        <f>'[1]CAPEX  F '!B60</f>
        <v xml:space="preserve">Refurbishment of Zongesien &amp;  construction of sewer dumping site </v>
      </c>
      <c r="B51" s="201" t="str">
        <f>'[1]CAPEX  F '!C60</f>
        <v xml:space="preserve">Sanitation </v>
      </c>
      <c r="C51" s="201" t="s">
        <v>36</v>
      </c>
      <c r="D51" s="269">
        <v>2000000</v>
      </c>
      <c r="E51" s="393"/>
      <c r="F51" s="201"/>
      <c r="G51" s="368" t="s">
        <v>182</v>
      </c>
      <c r="H51" s="368" t="s">
        <v>183</v>
      </c>
      <c r="I51" s="368" t="s">
        <v>184</v>
      </c>
      <c r="J51" s="368" t="s">
        <v>181</v>
      </c>
      <c r="K51" s="368" t="s">
        <v>281</v>
      </c>
    </row>
    <row r="52" spans="1:11" ht="29" x14ac:dyDescent="0.35">
      <c r="A52" s="196" t="str">
        <f>'[1]CAPEX  F '!B61</f>
        <v>Construction of KingbirdLine (Techical report)</v>
      </c>
      <c r="B52" s="196" t="str">
        <f>'[1]CAPEX  F '!C61</f>
        <v xml:space="preserve">Electrical </v>
      </c>
      <c r="C52" s="201" t="s">
        <v>36</v>
      </c>
      <c r="D52" s="269">
        <f>'[1]CAPEX  F '!D61</f>
        <v>1600000</v>
      </c>
      <c r="E52" s="393">
        <v>600000</v>
      </c>
      <c r="F52" s="201"/>
      <c r="G52" s="368" t="s">
        <v>182</v>
      </c>
      <c r="H52" s="368" t="s">
        <v>183</v>
      </c>
      <c r="I52" s="368" t="s">
        <v>184</v>
      </c>
      <c r="J52" s="368" t="s">
        <v>181</v>
      </c>
      <c r="K52" s="368" t="s">
        <v>281</v>
      </c>
    </row>
    <row r="53" spans="1:11" x14ac:dyDescent="0.35">
      <c r="A53" s="394" t="str">
        <f>'[1]CAPEX  F '!B62</f>
        <v xml:space="preserve">Replacembet of Switch Gears x 2 </v>
      </c>
      <c r="B53" s="394" t="str">
        <f>'[1]CAPEX  F '!C62</f>
        <v xml:space="preserve">Electrical </v>
      </c>
      <c r="C53" s="201" t="s">
        <v>36</v>
      </c>
      <c r="D53" s="269">
        <f>'[1]CAPEX  F '!D62</f>
        <v>800000</v>
      </c>
      <c r="E53" s="201"/>
      <c r="F53" s="201"/>
      <c r="G53" s="370" t="s">
        <v>273</v>
      </c>
      <c r="H53" s="368" t="s">
        <v>274</v>
      </c>
      <c r="I53" s="368" t="s">
        <v>275</v>
      </c>
      <c r="J53" s="368" t="s">
        <v>263</v>
      </c>
      <c r="K53" s="368" t="s">
        <v>281</v>
      </c>
    </row>
    <row r="54" spans="1:11" ht="29" hidden="1" x14ac:dyDescent="0.35">
      <c r="A54" s="394" t="str">
        <f>'[1]CAPEX  F '!B63</f>
        <v>Consulting Engineer (Resposible Engineer - approval for Engineering)</v>
      </c>
      <c r="B54" s="394" t="str">
        <f>'[1]CAPEX  F '!C63</f>
        <v xml:space="preserve">Electrical </v>
      </c>
      <c r="C54" s="201" t="s">
        <v>144</v>
      </c>
      <c r="D54" s="395">
        <f>'[1]CAPEX  F '!D63</f>
        <v>0</v>
      </c>
      <c r="E54" s="393">
        <v>5400000</v>
      </c>
      <c r="F54" s="201"/>
      <c r="G54" s="368"/>
      <c r="H54" s="368"/>
      <c r="I54" s="368"/>
      <c r="J54" s="368"/>
      <c r="K54" s="368" t="s">
        <v>282</v>
      </c>
    </row>
    <row r="55" spans="1:11" ht="29" x14ac:dyDescent="0.35">
      <c r="A55" s="394" t="str">
        <f>'[1]CAPEX  F '!B64</f>
        <v>Maintanance and closing of the ring circuits + 12</v>
      </c>
      <c r="B55" s="394" t="str">
        <f>'[1]CAPEX  F '!C64</f>
        <v xml:space="preserve">Electrical </v>
      </c>
      <c r="C55" s="201" t="s">
        <v>36</v>
      </c>
      <c r="D55" s="269">
        <f>'[1]CAPEX  F '!D64</f>
        <v>1000000</v>
      </c>
      <c r="E55" s="201"/>
      <c r="F55" s="201"/>
      <c r="G55" s="369" t="s">
        <v>177</v>
      </c>
      <c r="H55" s="368" t="s">
        <v>174</v>
      </c>
      <c r="I55" s="368" t="s">
        <v>175</v>
      </c>
      <c r="J55" s="368" t="s">
        <v>176</v>
      </c>
      <c r="K55" s="368" t="s">
        <v>281</v>
      </c>
    </row>
    <row r="56" spans="1:11" ht="29" x14ac:dyDescent="0.35">
      <c r="A56" s="196" t="str">
        <f>'[1]CAPEX  F '!B65</f>
        <v xml:space="preserve">Pump 25 Reurbishment and construction of line to zongesien </v>
      </c>
      <c r="B56" s="201" t="str">
        <f>'[1]CAPEX  F '!C65</f>
        <v xml:space="preserve">Sanitation </v>
      </c>
      <c r="C56" s="201" t="s">
        <v>36</v>
      </c>
      <c r="D56" s="269">
        <f>'[1]CAPEX  F '!D65</f>
        <v>500000</v>
      </c>
      <c r="E56" s="393"/>
      <c r="F56" s="201"/>
      <c r="G56" s="368" t="s">
        <v>178</v>
      </c>
      <c r="H56" s="368" t="s">
        <v>180</v>
      </c>
      <c r="I56" s="368" t="s">
        <v>178</v>
      </c>
      <c r="J56" s="368" t="s">
        <v>183</v>
      </c>
      <c r="K56" s="368" t="s">
        <v>281</v>
      </c>
    </row>
    <row r="57" spans="1:11" ht="28" hidden="1" customHeight="1" x14ac:dyDescent="0.35">
      <c r="A57" s="196" t="str">
        <f>'[1]CAPEX  F '!B66</f>
        <v xml:space="preserve">Pump 24 Reurbishment and construction phehelelo </v>
      </c>
      <c r="B57" s="201" t="str">
        <f>'[1]CAPEX  F '!C66</f>
        <v xml:space="preserve">Sanitation </v>
      </c>
      <c r="C57" s="201" t="s">
        <v>36</v>
      </c>
      <c r="D57" s="269">
        <f>'[1]CAPEX  F '!D66</f>
        <v>0</v>
      </c>
      <c r="E57" s="201"/>
      <c r="F57" s="201"/>
      <c r="G57" s="368" t="s">
        <v>178</v>
      </c>
      <c r="H57" s="368" t="s">
        <v>186</v>
      </c>
      <c r="I57" s="368" t="s">
        <v>185</v>
      </c>
      <c r="J57" s="368" t="s">
        <v>187</v>
      </c>
      <c r="K57" s="368" t="s">
        <v>281</v>
      </c>
    </row>
    <row r="58" spans="1:11" x14ac:dyDescent="0.35">
      <c r="A58" s="196" t="str">
        <f>'[1]CAPEX  F '!B67</f>
        <v>BI  system</v>
      </c>
      <c r="B58" s="201" t="str">
        <f>'[1]CAPEX  F '!C67</f>
        <v xml:space="preserve">BTO </v>
      </c>
      <c r="C58" s="201" t="s">
        <v>36</v>
      </c>
      <c r="D58" s="269">
        <f>'[1]CAPEX  F '!D67</f>
        <v>300000</v>
      </c>
      <c r="E58" s="201"/>
      <c r="F58" s="201"/>
      <c r="G58" s="370" t="s">
        <v>177</v>
      </c>
      <c r="H58" s="369" t="s">
        <v>204</v>
      </c>
      <c r="I58" s="369" t="s">
        <v>205</v>
      </c>
      <c r="J58" s="368" t="s">
        <v>178</v>
      </c>
      <c r="K58" s="368" t="s">
        <v>281</v>
      </c>
    </row>
    <row r="59" spans="1:11" s="80" customFormat="1" ht="31" customHeight="1" x14ac:dyDescent="0.35">
      <c r="A59" s="196" t="s">
        <v>372</v>
      </c>
      <c r="B59" s="201" t="s">
        <v>335</v>
      </c>
      <c r="C59" s="196" t="s">
        <v>374</v>
      </c>
      <c r="D59" s="269">
        <v>1300000</v>
      </c>
      <c r="E59" s="201"/>
      <c r="F59" s="201"/>
      <c r="G59" s="368" t="s">
        <v>266</v>
      </c>
      <c r="H59" s="368" t="s">
        <v>267</v>
      </c>
      <c r="I59" s="368" t="s">
        <v>252</v>
      </c>
      <c r="J59" s="368" t="s">
        <v>376</v>
      </c>
      <c r="K59" s="489"/>
    </row>
    <row r="60" spans="1:11" s="80" customFormat="1" ht="30.5" customHeight="1" x14ac:dyDescent="0.35">
      <c r="A60" s="196" t="s">
        <v>373</v>
      </c>
      <c r="B60" s="201" t="s">
        <v>316</v>
      </c>
      <c r="C60" s="196" t="s">
        <v>375</v>
      </c>
      <c r="D60" s="269">
        <v>1200000</v>
      </c>
      <c r="E60" s="201"/>
      <c r="F60" s="201"/>
      <c r="G60" s="368" t="s">
        <v>266</v>
      </c>
      <c r="H60" s="368" t="s">
        <v>267</v>
      </c>
      <c r="I60" s="368" t="s">
        <v>252</v>
      </c>
      <c r="J60" s="368" t="s">
        <v>376</v>
      </c>
      <c r="K60" s="489"/>
    </row>
    <row r="61" spans="1:11" x14ac:dyDescent="0.35">
      <c r="A61" s="474" t="s">
        <v>380</v>
      </c>
      <c r="B61" s="475"/>
      <c r="C61" s="475"/>
      <c r="D61" s="476">
        <f>SUM(D47:D60)</f>
        <v>12780000</v>
      </c>
      <c r="E61" s="476"/>
      <c r="F61" s="476"/>
      <c r="G61" s="471"/>
      <c r="H61" s="472"/>
      <c r="I61" s="471"/>
      <c r="J61" s="471"/>
    </row>
    <row r="62" spans="1:11" x14ac:dyDescent="0.35">
      <c r="A62" s="474" t="s">
        <v>378</v>
      </c>
      <c r="B62" s="475"/>
      <c r="C62" s="475"/>
      <c r="D62" s="476">
        <f>D61+D45</f>
        <v>26330000</v>
      </c>
      <c r="E62" s="476">
        <f>SUM(E30:E58)</f>
        <v>16980000</v>
      </c>
      <c r="F62" s="476">
        <f>SUM(F30:F58)</f>
        <v>0</v>
      </c>
      <c r="G62" s="471"/>
      <c r="H62" s="472"/>
      <c r="I62" s="471"/>
      <c r="J62" s="471"/>
    </row>
    <row r="63" spans="1:11" x14ac:dyDescent="0.35">
      <c r="A63" s="474" t="s">
        <v>379</v>
      </c>
      <c r="B63" s="475"/>
      <c r="C63" s="475"/>
      <c r="D63" s="476">
        <f>D62+D16+D10</f>
        <v>106696650.19999999</v>
      </c>
      <c r="E63" s="476"/>
      <c r="F63" s="476"/>
      <c r="G63" s="471"/>
      <c r="H63" s="472"/>
      <c r="I63" s="471"/>
      <c r="J63" s="471"/>
    </row>
    <row r="64" spans="1:11" x14ac:dyDescent="0.35">
      <c r="D64" s="487"/>
    </row>
    <row r="66" spans="4:4" x14ac:dyDescent="0.35">
      <c r="D66" s="488"/>
    </row>
  </sheetData>
  <mergeCells count="1">
    <mergeCell ref="A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Sheet1</vt:lpstr>
      <vt:lpstr>CAPEX 2023-2024</vt:lpstr>
      <vt:lpstr>PROPOSED PROJECTS 2022-23 (2)</vt:lpstr>
      <vt:lpstr>PROPOSED PROJECTS 2022-23 (3)</vt:lpstr>
      <vt:lpstr>PROCUREMENT PLAN 2022-23 (4)</vt:lpstr>
      <vt:lpstr>GRAND FUNDED</vt:lpstr>
      <vt:lpstr>PROCUREMENT PLAN 2023-2024</vt:lpstr>
      <vt:lpstr>PROCUREMENT PLAN 2023-2024 (2)</vt:lpstr>
      <vt:lpstr>PROCUREMENT PLAN 2023-2024 (3)</vt:lpstr>
      <vt:lpstr>PROCUREMENT PLAN 2023-2024 (4)</vt:lpstr>
      <vt:lpstr>PROCUREMENT PLAN 2023-2024 (5)</vt:lpstr>
      <vt:lpstr>'PROCUREMENT PLAN 2023-2024'!Print_Area</vt:lpstr>
      <vt:lpstr>'PROCUREMENT PLAN 2023-2024 (2)'!Print_Area</vt:lpstr>
      <vt:lpstr>'PROCUREMENT PLAN 2023-2024 (3)'!Print_Area</vt:lpstr>
      <vt:lpstr>'PROCUREMENT PLAN 2023-2024 (4)'!Print_Area</vt:lpstr>
      <vt:lpstr>'PROCUREMENT PLAN 2023-2024 (5)'!Print_Area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S. Ntwampe</dc:creator>
  <cp:lastModifiedBy>Lesego Matlwa</cp:lastModifiedBy>
  <cp:lastPrinted>2023-04-25T02:16:47Z</cp:lastPrinted>
  <dcterms:created xsi:type="dcterms:W3CDTF">2022-02-23T14:35:26Z</dcterms:created>
  <dcterms:modified xsi:type="dcterms:W3CDTF">2023-05-17T14:12:56Z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dc1152-42be-423d-95e2-c7b94472e955_Enabled">
    <vt:lpwstr>true</vt:lpwstr>
  </property>
  <property fmtid="{D5CDD505-2E9C-101B-9397-08002B2CF9AE}" pid="3" name="MSIP_Label_aadc1152-42be-423d-95e2-c7b94472e955_SetDate">
    <vt:lpwstr>2022-03-08T07:57:02Z</vt:lpwstr>
  </property>
  <property fmtid="{D5CDD505-2E9C-101B-9397-08002B2CF9AE}" pid="4" name="MSIP_Label_aadc1152-42be-423d-95e2-c7b94472e955_Method">
    <vt:lpwstr>Privileged</vt:lpwstr>
  </property>
  <property fmtid="{D5CDD505-2E9C-101B-9397-08002B2CF9AE}" pid="5" name="MSIP_Label_aadc1152-42be-423d-95e2-c7b94472e955_Name">
    <vt:lpwstr>General Information</vt:lpwstr>
  </property>
  <property fmtid="{D5CDD505-2E9C-101B-9397-08002B2CF9AE}" pid="6" name="MSIP_Label_aadc1152-42be-423d-95e2-c7b94472e955_SiteId">
    <vt:lpwstr>e2c455c8-ae1c-44c3-99c4-92f90dcd0e07</vt:lpwstr>
  </property>
  <property fmtid="{D5CDD505-2E9C-101B-9397-08002B2CF9AE}" pid="7" name="MSIP_Label_aadc1152-42be-423d-95e2-c7b94472e955_ActionId">
    <vt:lpwstr>77f4c156-73ff-492e-8c2e-abf6e1bfa917</vt:lpwstr>
  </property>
  <property fmtid="{D5CDD505-2E9C-101B-9397-08002B2CF9AE}" pid="8" name="MSIP_Label_aadc1152-42be-423d-95e2-c7b94472e955_ContentBits">
    <vt:lpwstr>0</vt:lpwstr>
  </property>
</Properties>
</file>